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nellygoodnoe/Dropbox/Volunteers/Bryant/PTSA Treasurer Files/2020-21/Budget/monthly/"/>
    </mc:Choice>
  </mc:AlternateContent>
  <xr:revisionPtr revIDLastSave="0" documentId="13_ncr:1_{D4C138C3-686F-5841-9496-6FE07C7052D6}" xr6:coauthVersionLast="45" xr6:coauthVersionMax="45" xr10:uidLastSave="{00000000-0000-0000-0000-000000000000}"/>
  <bookViews>
    <workbookView xWindow="0" yWindow="500" windowWidth="25600" windowHeight="14300" activeTab="1" xr2:uid="{00000000-000D-0000-FFFF-FFFF00000000}"/>
  </bookViews>
  <sheets>
    <sheet name="BvA 2020-11-30" sheetId="6" r:id="rId1"/>
    <sheet name="Cash Schedule" sheetId="7" r:id="rId2"/>
    <sheet name="Expand" sheetId="1" state="hidden" r:id="rId3"/>
    <sheet name="Materials-Activites" sheetId="2" state="hidden" r:id="rId4"/>
    <sheet name="Staff" sheetId="3" state="hidden" r:id="rId5"/>
    <sheet name="Ann Worksheet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7" l="1"/>
  <c r="B13" i="7"/>
  <c r="E81" i="6"/>
  <c r="E77" i="6"/>
  <c r="E66" i="6"/>
  <c r="E64" i="6"/>
  <c r="E43" i="6"/>
  <c r="E22" i="6"/>
  <c r="E8" i="6"/>
  <c r="E3" i="6"/>
  <c r="E2" i="6"/>
  <c r="E10" i="6" s="1"/>
  <c r="E83" i="6" l="1"/>
  <c r="E85" i="6" s="1"/>
  <c r="D45" i="6" l="1"/>
  <c r="B17" i="7"/>
  <c r="D71" i="6"/>
  <c r="D8" i="6"/>
  <c r="D7" i="6"/>
  <c r="D2" i="6"/>
  <c r="D9" i="6"/>
  <c r="C80" i="6"/>
  <c r="D80" i="6" s="1"/>
  <c r="B8" i="7"/>
  <c r="B9" i="7" s="1"/>
  <c r="C3" i="6" l="1"/>
  <c r="C18" i="7" l="1"/>
  <c r="C14" i="7"/>
  <c r="C19" i="7" l="1"/>
  <c r="C21" i="7" s="1"/>
  <c r="C17" i="7" l="1"/>
  <c r="C9" i="7" l="1"/>
  <c r="C8" i="7"/>
  <c r="D3" i="6" l="1"/>
  <c r="D81" i="6" l="1"/>
  <c r="D66" i="6"/>
  <c r="D77" i="6"/>
  <c r="D64" i="6"/>
  <c r="D43" i="6"/>
  <c r="D22" i="6"/>
  <c r="D83" i="6" l="1"/>
  <c r="D10" i="6"/>
  <c r="D85" i="6" l="1"/>
  <c r="C81" i="6"/>
  <c r="C13" i="6"/>
  <c r="C43" i="6" l="1"/>
  <c r="C77" i="6"/>
  <c r="C64" i="6"/>
  <c r="C14" i="6"/>
  <c r="C16" i="6"/>
  <c r="C22" i="6" l="1"/>
  <c r="C6" i="6"/>
  <c r="F24" i="6" l="1"/>
  <c r="F22" i="6"/>
  <c r="F81" i="6"/>
  <c r="F77" i="6"/>
  <c r="F64" i="6"/>
  <c r="F10" i="6"/>
  <c r="F43" i="6" l="1"/>
  <c r="F83" i="6" s="1"/>
  <c r="H83" i="5"/>
  <c r="G83" i="5"/>
  <c r="F83" i="5"/>
  <c r="D83" i="5"/>
  <c r="C83" i="5"/>
  <c r="H79" i="5"/>
  <c r="G79" i="5"/>
  <c r="F79" i="5"/>
  <c r="D79" i="5"/>
  <c r="C79" i="5"/>
  <c r="H66" i="5"/>
  <c r="G66" i="5"/>
  <c r="F66" i="5"/>
  <c r="D66" i="5"/>
  <c r="C66" i="5"/>
  <c r="G45" i="5"/>
  <c r="F45" i="5"/>
  <c r="H32" i="5"/>
  <c r="D30" i="5"/>
  <c r="D27" i="5"/>
  <c r="C27" i="5"/>
  <c r="H26" i="5"/>
  <c r="D26" i="5"/>
  <c r="C26" i="5"/>
  <c r="H25" i="5"/>
  <c r="G23" i="5"/>
  <c r="C23" i="5"/>
  <c r="H22" i="5"/>
  <c r="H21" i="5"/>
  <c r="H20" i="5"/>
  <c r="H19" i="5"/>
  <c r="H17" i="5"/>
  <c r="H16" i="5"/>
  <c r="D14" i="5"/>
  <c r="D23" i="5" s="1"/>
  <c r="H11" i="5"/>
  <c r="G11" i="5"/>
  <c r="C83" i="6" l="1"/>
  <c r="D45" i="5"/>
  <c r="H23" i="5"/>
  <c r="F85" i="5"/>
  <c r="F87" i="5" s="1"/>
  <c r="F85" i="6"/>
  <c r="G85" i="5"/>
  <c r="G87" i="5" s="1"/>
  <c r="H45" i="5"/>
  <c r="H85" i="5" s="1"/>
  <c r="H87" i="5" s="1"/>
  <c r="D3" i="5" s="1"/>
  <c r="D11" i="5" s="1"/>
  <c r="D87" i="5" s="1"/>
  <c r="C45" i="5"/>
  <c r="C85" i="5" s="1"/>
  <c r="C2" i="5" s="1"/>
  <c r="C11" i="5" s="1"/>
  <c r="C87" i="5" s="1"/>
  <c r="D85" i="5"/>
  <c r="C10" i="6" l="1"/>
  <c r="D14" i="3"/>
  <c r="G82" i="3"/>
  <c r="F82" i="3"/>
  <c r="E82" i="3"/>
  <c r="D81" i="3"/>
  <c r="D82" i="3" s="1"/>
  <c r="C81" i="3"/>
  <c r="C82" i="3" s="1"/>
  <c r="G78" i="3"/>
  <c r="F78" i="3"/>
  <c r="E78" i="3"/>
  <c r="D78" i="3"/>
  <c r="C78" i="3"/>
  <c r="G65" i="3"/>
  <c r="F65" i="3"/>
  <c r="E65" i="3"/>
  <c r="D65" i="3"/>
  <c r="C65" i="3"/>
  <c r="F44" i="3"/>
  <c r="E44" i="3"/>
  <c r="G32" i="3"/>
  <c r="G26" i="3"/>
  <c r="D26" i="3"/>
  <c r="D44" i="3" s="1"/>
  <c r="C26" i="3"/>
  <c r="C44" i="3" s="1"/>
  <c r="G25" i="3"/>
  <c r="G44" i="3" s="1"/>
  <c r="F23" i="3"/>
  <c r="G22" i="3"/>
  <c r="G21" i="3"/>
  <c r="G20" i="3"/>
  <c r="G19" i="3"/>
  <c r="D19" i="3"/>
  <c r="C19" i="3"/>
  <c r="G17" i="3"/>
  <c r="G16" i="3"/>
  <c r="D16" i="3"/>
  <c r="C16" i="3"/>
  <c r="C23" i="3" s="1"/>
  <c r="G11" i="3"/>
  <c r="F11" i="3"/>
  <c r="D7" i="3"/>
  <c r="C7" i="3"/>
  <c r="D19" i="2"/>
  <c r="D16" i="2"/>
  <c r="D26" i="2"/>
  <c r="C26" i="2"/>
  <c r="C85" i="6" l="1"/>
  <c r="B18" i="7"/>
  <c r="B19" i="7" s="1"/>
  <c r="B21" i="7" s="1"/>
  <c r="E84" i="3"/>
  <c r="E86" i="3" s="1"/>
  <c r="F84" i="3"/>
  <c r="G23" i="3"/>
  <c r="D23" i="3"/>
  <c r="D84" i="3" s="1"/>
  <c r="C84" i="3"/>
  <c r="F86" i="3"/>
  <c r="G84" i="3"/>
  <c r="G86" i="3" s="1"/>
  <c r="D11" i="3" s="1"/>
  <c r="C81" i="2"/>
  <c r="C82" i="2" s="1"/>
  <c r="D81" i="2"/>
  <c r="D82" i="2" s="1"/>
  <c r="C14" i="2"/>
  <c r="D7" i="2"/>
  <c r="C7" i="2"/>
  <c r="C19" i="2"/>
  <c r="C16" i="2"/>
  <c r="G82" i="2"/>
  <c r="F82" i="2"/>
  <c r="E82" i="2"/>
  <c r="G78" i="2"/>
  <c r="F78" i="2"/>
  <c r="E78" i="2"/>
  <c r="D78" i="2"/>
  <c r="C78" i="2"/>
  <c r="G65" i="2"/>
  <c r="F65" i="2"/>
  <c r="E65" i="2"/>
  <c r="D65" i="2"/>
  <c r="C65" i="2"/>
  <c r="F44" i="2"/>
  <c r="E44" i="2"/>
  <c r="D44" i="2"/>
  <c r="C44" i="2"/>
  <c r="G32" i="2"/>
  <c r="G26" i="2"/>
  <c r="G25" i="2"/>
  <c r="F23" i="2"/>
  <c r="G22" i="2"/>
  <c r="G21" i="2"/>
  <c r="G20" i="2"/>
  <c r="G19" i="2"/>
  <c r="G17" i="2"/>
  <c r="G16" i="2"/>
  <c r="D14" i="2"/>
  <c r="G11" i="2"/>
  <c r="F11" i="2"/>
  <c r="D23" i="1"/>
  <c r="E82" i="1"/>
  <c r="F82" i="1"/>
  <c r="G82" i="1"/>
  <c r="E78" i="1"/>
  <c r="F78" i="1"/>
  <c r="G78" i="1"/>
  <c r="E65" i="1"/>
  <c r="F65" i="1"/>
  <c r="G65" i="1"/>
  <c r="E44" i="1"/>
  <c r="G32" i="1"/>
  <c r="G26" i="1"/>
  <c r="F44" i="1"/>
  <c r="C82" i="1"/>
  <c r="D82" i="1"/>
  <c r="G25" i="1"/>
  <c r="F23" i="1"/>
  <c r="G21" i="1"/>
  <c r="G22" i="1"/>
  <c r="G20" i="1"/>
  <c r="G19" i="1"/>
  <c r="G17" i="1"/>
  <c r="G16" i="1"/>
  <c r="F11" i="1"/>
  <c r="C65" i="1"/>
  <c r="D65" i="1"/>
  <c r="C44" i="1"/>
  <c r="D44" i="1"/>
  <c r="C23" i="1"/>
  <c r="C78" i="1"/>
  <c r="D78" i="1"/>
  <c r="G11" i="1"/>
  <c r="G23" i="2" l="1"/>
  <c r="G44" i="2"/>
  <c r="G84" i="2" s="1"/>
  <c r="F84" i="2"/>
  <c r="F86" i="2" s="1"/>
  <c r="C23" i="2"/>
  <c r="C84" i="2" s="1"/>
  <c r="E84" i="2"/>
  <c r="E86" i="2" s="1"/>
  <c r="G23" i="1"/>
  <c r="G44" i="1"/>
  <c r="D86" i="3"/>
  <c r="C3" i="3" s="1"/>
  <c r="C2" i="3" s="1"/>
  <c r="C11" i="3" s="1"/>
  <c r="C86" i="3" s="1"/>
  <c r="D23" i="2"/>
  <c r="D84" i="2" s="1"/>
  <c r="G86" i="2"/>
  <c r="D11" i="2" s="1"/>
  <c r="F84" i="1"/>
  <c r="F86" i="1" s="1"/>
  <c r="E84" i="1"/>
  <c r="E86" i="1" s="1"/>
  <c r="C84" i="1"/>
  <c r="C2" i="1" s="1"/>
  <c r="C11" i="1" s="1"/>
  <c r="C86" i="1" s="1"/>
  <c r="D84" i="1"/>
  <c r="G84" i="1" l="1"/>
  <c r="G86" i="1" s="1"/>
  <c r="D11" i="1" s="1"/>
  <c r="D86" i="2"/>
  <c r="C3" i="2" s="1"/>
  <c r="C2" i="2" s="1"/>
  <c r="C11" i="2" s="1"/>
  <c r="C86" i="2" s="1"/>
  <c r="D86" i="1"/>
</calcChain>
</file>

<file path=xl/sharedStrings.xml><?xml version="1.0" encoding="utf-8"?>
<sst xmlns="http://schemas.openxmlformats.org/spreadsheetml/2006/main" count="615" uniqueCount="198">
  <si>
    <t>Income</t>
  </si>
  <si>
    <t>Annual Campaign</t>
  </si>
  <si>
    <t>PY Carry Over</t>
  </si>
  <si>
    <t>Silent Auction</t>
  </si>
  <si>
    <t>School Supplies</t>
  </si>
  <si>
    <t>Blast</t>
  </si>
  <si>
    <t>Instr. Music Donations</t>
  </si>
  <si>
    <t>Scripp/Amazon/PCC (net)</t>
  </si>
  <si>
    <t xml:space="preserve">Other Income </t>
  </si>
  <si>
    <t>Interest</t>
  </si>
  <si>
    <t>Notes</t>
  </si>
  <si>
    <t>Expenses</t>
  </si>
  <si>
    <t>Extracurricular</t>
  </si>
  <si>
    <t>0.5 FTE Resource for Reading Specialist (Elhardt)</t>
  </si>
  <si>
    <t>Reading Specialist</t>
  </si>
  <si>
    <t>Counselor</t>
  </si>
  <si>
    <t>Tech Lab</t>
  </si>
  <si>
    <t>Recess Supervision</t>
  </si>
  <si>
    <t>36.5hrs a week,14 weeks at $18.13, 22 weeks at $18.68</t>
  </si>
  <si>
    <t>Tutoring Support</t>
  </si>
  <si>
    <t>17 hrs a week, 2 postion, 14 weeks at $18.13, 22 weeks at $18.68</t>
  </si>
  <si>
    <t>Community Volunteer Coord.</t>
  </si>
  <si>
    <t>Sub Time</t>
  </si>
  <si>
    <t>Sub Time PCP</t>
  </si>
  <si>
    <t>Instr. Music</t>
  </si>
  <si>
    <t xml:space="preserve">2.0 days for 25 FTE at $275 a day </t>
  </si>
  <si>
    <t xml:space="preserve">2.0 days for 3.5 FTE at $275 a day </t>
  </si>
  <si>
    <t xml:space="preserve">.2 FTE </t>
  </si>
  <si>
    <t xml:space="preserve">.35 FTE </t>
  </si>
  <si>
    <t xml:space="preserve">17 hrs a week,14 weeks at $18.67, 22 weeks at $19.23 </t>
  </si>
  <si>
    <t>Student School Supplies</t>
  </si>
  <si>
    <t>Classroom Supplies</t>
  </si>
  <si>
    <t>26 FTE + 3 PCP + 4.2 FTE (SPED, Library, Tech Lab, Reading Specialist)</t>
  </si>
  <si>
    <t>Classroom Software</t>
  </si>
  <si>
    <t>Learning A-Z (incl Raz Kids)</t>
  </si>
  <si>
    <t>Assemblies</t>
  </si>
  <si>
    <t>Other Tech equip/services</t>
  </si>
  <si>
    <t>Music Supplies</t>
  </si>
  <si>
    <t>Instrument Maintenance</t>
  </si>
  <si>
    <t>Recorder Program (LinkUp)</t>
  </si>
  <si>
    <t>This is in additon to the $100 that the music teacher receives for PCP (Classroom supplies line).</t>
  </si>
  <si>
    <t>Piano tuning and mallet instruments.</t>
  </si>
  <si>
    <t>$10/student, 3rd grade projects 86 students.</t>
  </si>
  <si>
    <t>AIR</t>
  </si>
  <si>
    <t>Maintaining $17k but AIR will adjust time to allow for 0.25 hr of planning time per 1 hour of teaching. $50/hr. PY 17/18 included additional hours.</t>
  </si>
  <si>
    <t>AIR Supplies</t>
  </si>
  <si>
    <t>Art Night</t>
  </si>
  <si>
    <t>Staff Salaries/Wages</t>
  </si>
  <si>
    <t>Book It</t>
  </si>
  <si>
    <t>Art Docent Supplies</t>
  </si>
  <si>
    <t>Reflections</t>
  </si>
  <si>
    <t>Read-a-thon Sponsorship</t>
  </si>
  <si>
    <t>Library Materials</t>
  </si>
  <si>
    <t>Curricular Materials</t>
  </si>
  <si>
    <t>5th Grade Camp</t>
  </si>
  <si>
    <t>Science Fair Coordination</t>
  </si>
  <si>
    <t>Science Fair Background Checks</t>
  </si>
  <si>
    <t>Science Fair Supplies</t>
  </si>
  <si>
    <t>Salmon in Schools Friends of the Fishery Donation</t>
  </si>
  <si>
    <t>Learning Landscapes/Garden Buddies</t>
  </si>
  <si>
    <t>PE Supplies</t>
  </si>
  <si>
    <t>Emergency Preparedness</t>
  </si>
  <si>
    <t xml:space="preserve">Field Day </t>
  </si>
  <si>
    <t>Nursing/OTPT/SLP</t>
  </si>
  <si>
    <t>Patrol Equipment &amp; Recognition</t>
  </si>
  <si>
    <t>Grade Level Community Building Grants</t>
  </si>
  <si>
    <t>Social Engagement</t>
  </si>
  <si>
    <t>Legislative Advocacy</t>
  </si>
  <si>
    <t>Bryant Forums</t>
  </si>
  <si>
    <t>Movie Licence</t>
  </si>
  <si>
    <t>Volunteer Recognition</t>
  </si>
  <si>
    <t>Departing Teacher/Staff Recognition</t>
  </si>
  <si>
    <t>PTSA Discretionary Fund</t>
  </si>
  <si>
    <t>PTSA staff appreciation</t>
  </si>
  <si>
    <t>Constant Contact Subscription</t>
  </si>
  <si>
    <t>School Phone Book</t>
  </si>
  <si>
    <t>Licenses &amp; Registrations</t>
  </si>
  <si>
    <t>Insurance</t>
  </si>
  <si>
    <t>Office Supplies/Po Box</t>
  </si>
  <si>
    <t>Software /QB/Website</t>
  </si>
  <si>
    <t>Bank Fees/NSF Charges/Credit card</t>
  </si>
  <si>
    <t xml:space="preserve">Postage </t>
  </si>
  <si>
    <t>Accounting services</t>
  </si>
  <si>
    <t>Check Supply</t>
  </si>
  <si>
    <t>Credit card software</t>
  </si>
  <si>
    <t>21'/22' Projection</t>
  </si>
  <si>
    <t>20'/21' Projection</t>
  </si>
  <si>
    <t>20'/21' Actual</t>
  </si>
  <si>
    <t>19'/20' Projection</t>
  </si>
  <si>
    <t>19'/20' Actual</t>
  </si>
  <si>
    <t>Total Income</t>
  </si>
  <si>
    <t>Total Salaries/Wages</t>
  </si>
  <si>
    <t>Field Trips, Classroom Materials, Support</t>
  </si>
  <si>
    <t>Unallocated</t>
  </si>
  <si>
    <t xml:space="preserve">Unallocated </t>
  </si>
  <si>
    <t>Prior year expenses paid for in current year</t>
  </si>
  <si>
    <t xml:space="preserve">Administrative </t>
  </si>
  <si>
    <t>Total Administrative</t>
  </si>
  <si>
    <t>Total Extracurricular</t>
  </si>
  <si>
    <t>Total Curricular Materials</t>
  </si>
  <si>
    <t>Total Unallocated</t>
  </si>
  <si>
    <t>NET INCOME</t>
  </si>
  <si>
    <t>CPR Training</t>
  </si>
  <si>
    <t>TOTAL EXPENSES</t>
  </si>
  <si>
    <t>$5/student</t>
  </si>
  <si>
    <t>0.5 FTE  = $61,856</t>
  </si>
  <si>
    <t>Familes in Need</t>
  </si>
  <si>
    <t>0.4 FTE Resource for Reading Specialist (Elhardt)</t>
  </si>
  <si>
    <t xml:space="preserve">Familes in Need </t>
  </si>
  <si>
    <t>20/21 Notes</t>
  </si>
  <si>
    <t>Let's include Art Room supplies</t>
  </si>
  <si>
    <t>.5 FTE Academic Specialist for 4/5 support</t>
  </si>
  <si>
    <t>Support 0.4 Counselor</t>
  </si>
  <si>
    <t xml:space="preserve">This would maintain $17k but AIR will adjust time to allow for 0.25 hr of planning time per 1 hour of teaching. $50/hr. Year 17/18 included additional hours. </t>
  </si>
  <si>
    <t>Nets to zero</t>
  </si>
  <si>
    <t>Reduced for field trips</t>
  </si>
  <si>
    <t>$22 / student</t>
  </si>
  <si>
    <t>Reduced to $150 per.  26 FTE + 3 PCP + 4.2 FTE (SPED, Library, Tech Lab, Reading Specialist)</t>
  </si>
  <si>
    <t>TBD</t>
  </si>
  <si>
    <t>Following up</t>
  </si>
  <si>
    <t>Roll over $230 from 19/20 to include 3rd and 4th in Symphony experience</t>
  </si>
  <si>
    <t>Reduced based on actual spending</t>
  </si>
  <si>
    <t>Remove - no leader for this</t>
  </si>
  <si>
    <t>We spent more in 19/20</t>
  </si>
  <si>
    <t>Includes $400 from 19/20 for Konga drums purchased late</t>
  </si>
  <si>
    <t xml:space="preserve">Increased to $400 to cover additional expenses for teacher support. </t>
  </si>
  <si>
    <t>Playground repainting projects</t>
  </si>
  <si>
    <t>$200 was approved in 19/20</t>
  </si>
  <si>
    <t>Increase</t>
  </si>
  <si>
    <t>Remove for 1 year or more</t>
  </si>
  <si>
    <t>Reduce in 21/22 once program established</t>
  </si>
  <si>
    <t>Movie License</t>
  </si>
  <si>
    <t>Eliminated line item - will use unallocated funds for discretionary needs</t>
  </si>
  <si>
    <t>Treasurer's estimated reduction</t>
  </si>
  <si>
    <t xml:space="preserve">Tax return and 1099 filing </t>
  </si>
  <si>
    <t xml:space="preserve">GivingFuel $59/month </t>
  </si>
  <si>
    <t xml:space="preserve">Gambling, Charitable Org, Annual Sec of St filing, Seattle renewal </t>
  </si>
  <si>
    <t>This service has been comped for years</t>
  </si>
  <si>
    <t>Will we have this much?</t>
  </si>
  <si>
    <t>Counselor (1)</t>
  </si>
  <si>
    <t>Reading Specialist (2)</t>
  </si>
  <si>
    <t>Tutoring Support (3)</t>
  </si>
  <si>
    <t>Tech Lab (4)</t>
  </si>
  <si>
    <t>Recess Supervision (5)</t>
  </si>
  <si>
    <t>Decreased based on limited field trips</t>
  </si>
  <si>
    <t>Increased Parent ask to $150</t>
  </si>
  <si>
    <t>Tech Lab / library Support</t>
  </si>
  <si>
    <t>Original Budget (June 2020): Took off first week of 36 week school year</t>
  </si>
  <si>
    <t>Pandemic Trauma Support</t>
  </si>
  <si>
    <t>Increased Engagement</t>
  </si>
  <si>
    <t>Increased Engagement (approx 2 forums)</t>
  </si>
  <si>
    <t>Not planned</t>
  </si>
  <si>
    <t>Removed. Printing service has been provided for free for many years.</t>
  </si>
  <si>
    <t>Currently no volunteer to lead</t>
  </si>
  <si>
    <t>'19/'20 Actual</t>
  </si>
  <si>
    <t>0.4 FTE Resource for Reading Specialist</t>
  </si>
  <si>
    <t>Parent volunteer to complete</t>
  </si>
  <si>
    <t>Social Emotional Supports</t>
  </si>
  <si>
    <t>Reallocated to fund new programs TBD</t>
  </si>
  <si>
    <t>Enrichment time is restricted by remote instruction schedule from district.  Retaining half in case program can resume in 2021</t>
  </si>
  <si>
    <t>'20/'21 Projection</t>
  </si>
  <si>
    <t xml:space="preserve">0.4 FTE (0.5 FTE  = $61,856).  2020/10/13: revised to 0.2 FTE,  start date TBD, prefer in-person </t>
  </si>
  <si>
    <t>.35 FTE . 2020/10/13: revised to add 0.1 tech ($7598) &amp; 0.1 library ($6893)</t>
  </si>
  <si>
    <t xml:space="preserve">Original Budget (June 2020): Took off first week of 36 week school year; Sep 2020 - extended support to library temporarily; 2020/10/13:  Added 2 tutors @ $17.70 x 17 hr x 30 weeks </t>
  </si>
  <si>
    <t>-</t>
  </si>
  <si>
    <t>Paid for last year's expense, additional $156 approved 2020/09/22</t>
  </si>
  <si>
    <t>Gambling license fee 09/2019</t>
  </si>
  <si>
    <t xml:space="preserve">2020/10/13:  Up FIN from 5K to 10K. </t>
  </si>
  <si>
    <t>PTSA Membership (most of it will go to WSPTA Dues)</t>
  </si>
  <si>
    <t>Charitable Org Renewal</t>
  </si>
  <si>
    <t>Stop payment</t>
  </si>
  <si>
    <t>2020/11/08: approved by PTSA board from unallocated.</t>
  </si>
  <si>
    <t>Equity Library Expense from last fiscal year</t>
  </si>
  <si>
    <t>20/'21 Actual (As of 11/30/20)</t>
  </si>
  <si>
    <t>* True up 2020-11-24 + $408 PY refund + $4100 Q4, not include $2721 refund expected from SPS</t>
  </si>
  <si>
    <t>(Trued up 202-11-24)</t>
  </si>
  <si>
    <t>Bryant Elementary PTSA Cash Schedule</t>
  </si>
  <si>
    <t>Bank balances:</t>
  </si>
  <si>
    <t>Bank of America Checking</t>
  </si>
  <si>
    <t>Bank of America Savings</t>
  </si>
  <si>
    <t>Bank of America Sweep</t>
  </si>
  <si>
    <t>Total Cash in Bank</t>
  </si>
  <si>
    <t>Difference due to timing of uncleared items</t>
  </si>
  <si>
    <t>Per Quickbooks</t>
  </si>
  <si>
    <t>Breakout of balances:</t>
  </si>
  <si>
    <t>Budget Reserve (1/3 of $250k annual budget)</t>
  </si>
  <si>
    <t>Reserve held for clubs &amp; PTSA Dues pass through</t>
  </si>
  <si>
    <t>Surplus</t>
  </si>
  <si>
    <t>Check math</t>
  </si>
  <si>
    <t>2020-2021 Estimated expenses remaining</t>
  </si>
  <si>
    <t>2021-2022 Annual Campaign (Next year)</t>
  </si>
  <si>
    <t>(2020-2021  Cash still expected to receive)</t>
  </si>
  <si>
    <t>* Biggest uncleared item is SPS Q4 payment (23K)</t>
  </si>
  <si>
    <t>*(2020/11/22) Will use $140 from the remainder to cover 2nd grade extension books</t>
  </si>
  <si>
    <t>minus $156 (AIR Supplies),  $2600 Read-A-Thon (2020/11/09), $1000 QB license (2020/12/03)</t>
  </si>
  <si>
    <t>Memberplanet + tech lab website, (2020/12/03) Moved 1K from unallocated to cover true cost of QB Renewal</t>
  </si>
  <si>
    <t>Net Income of restricted programs plus Retained Earnings ($82741 beginning balance 2020)
2020/11/30: equity ($475), FIN+HIP ($7653), Library(-$1233), Walk/BikeToBryant (-$666)</t>
  </si>
  <si>
    <t>20/'21 Actual (As of 10/31/20)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</si>
</sst>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24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C00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42" fontId="0" fillId="0" borderId="0" xfId="0" applyNumberFormat="1"/>
    <xf numFmtId="0" fontId="0" fillId="0" borderId="1" xfId="0" applyBorder="1"/>
    <xf numFmtId="0" fontId="0" fillId="0" borderId="0" xfId="0" applyBorder="1"/>
    <xf numFmtId="42" fontId="1" fillId="0" borderId="0" xfId="0" applyNumberFormat="1" applyFont="1"/>
    <xf numFmtId="42" fontId="0" fillId="0" borderId="1" xfId="0" applyNumberFormat="1" applyBorder="1"/>
    <xf numFmtId="0" fontId="3" fillId="2" borderId="1" xfId="0" applyFont="1" applyFill="1" applyBorder="1"/>
    <xf numFmtId="0" fontId="2" fillId="0" borderId="0" xfId="0" applyFont="1" applyFill="1"/>
    <xf numFmtId="0" fontId="3" fillId="0" borderId="0" xfId="0" applyFont="1"/>
    <xf numFmtId="42" fontId="0" fillId="0" borderId="1" xfId="0" applyNumberFormat="1" applyFill="1" applyBorder="1"/>
    <xf numFmtId="0" fontId="0" fillId="0" borderId="0" xfId="0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3" fillId="3" borderId="0" xfId="0" applyFont="1" applyFill="1" applyBorder="1"/>
    <xf numFmtId="42" fontId="3" fillId="3" borderId="0" xfId="0" applyNumberFormat="1" applyFont="1" applyFill="1" applyBorder="1"/>
    <xf numFmtId="0" fontId="2" fillId="3" borderId="0" xfId="0" applyFont="1" applyFill="1" applyBorder="1" applyAlignment="1">
      <alignment vertical="top"/>
    </xf>
    <xf numFmtId="42" fontId="3" fillId="3" borderId="0" xfId="0" applyNumberFormat="1" applyFont="1" applyFill="1"/>
    <xf numFmtId="42" fontId="2" fillId="3" borderId="0" xfId="0" applyNumberFormat="1" applyFont="1" applyFill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0" fillId="0" borderId="4" xfId="0" applyBorder="1"/>
    <xf numFmtId="42" fontId="0" fillId="0" borderId="4" xfId="0" applyNumberFormat="1" applyBorder="1"/>
    <xf numFmtId="0" fontId="2" fillId="0" borderId="0" xfId="0" applyFont="1" applyBorder="1"/>
    <xf numFmtId="42" fontId="3" fillId="0" borderId="0" xfId="0" applyNumberFormat="1" applyFont="1"/>
    <xf numFmtId="0" fontId="3" fillId="3" borderId="0" xfId="0" applyFont="1" applyFill="1"/>
    <xf numFmtId="0" fontId="3" fillId="0" borderId="0" xfId="0" applyFont="1" applyFill="1"/>
    <xf numFmtId="0" fontId="3" fillId="3" borderId="0" xfId="0" applyFont="1" applyFill="1" applyBorder="1" applyAlignment="1">
      <alignment vertical="top"/>
    </xf>
    <xf numFmtId="0" fontId="0" fillId="0" borderId="0" xfId="0" applyFill="1"/>
    <xf numFmtId="0" fontId="0" fillId="0" borderId="1" xfId="0" applyNumberFormat="1" applyBorder="1"/>
    <xf numFmtId="0" fontId="0" fillId="0" borderId="1" xfId="0" applyNumberFormat="1" applyBorder="1" applyAlignment="1"/>
    <xf numFmtId="0" fontId="0" fillId="0" borderId="1" xfId="0" applyNumberFormat="1" applyBorder="1" applyAlignment="1">
      <alignment horizontal="left"/>
    </xf>
    <xf numFmtId="0" fontId="3" fillId="0" borderId="5" xfId="0" applyFont="1" applyBorder="1"/>
    <xf numFmtId="42" fontId="3" fillId="0" borderId="5" xfId="0" applyNumberFormat="1" applyFont="1" applyBorder="1"/>
    <xf numFmtId="0" fontId="0" fillId="0" borderId="1" xfId="0" applyFill="1" applyBorder="1"/>
    <xf numFmtId="0" fontId="0" fillId="0" borderId="1" xfId="0" applyNumberFormat="1" applyFill="1" applyBorder="1"/>
    <xf numFmtId="164" fontId="0" fillId="0" borderId="1" xfId="0" applyNumberFormat="1" applyFill="1" applyBorder="1"/>
    <xf numFmtId="0" fontId="0" fillId="5" borderId="1" xfId="0" applyFill="1" applyBorder="1"/>
    <xf numFmtId="0" fontId="0" fillId="5" borderId="1" xfId="0" applyNumberFormat="1" applyFill="1" applyBorder="1"/>
    <xf numFmtId="0" fontId="0" fillId="0" borderId="0" xfId="0"/>
    <xf numFmtId="42" fontId="0" fillId="0" borderId="0" xfId="0" applyNumberFormat="1"/>
    <xf numFmtId="0" fontId="0" fillId="0" borderId="1" xfId="0" applyBorder="1"/>
    <xf numFmtId="0" fontId="0" fillId="0" borderId="0" xfId="0" applyBorder="1"/>
    <xf numFmtId="42" fontId="1" fillId="0" borderId="0" xfId="0" applyNumberFormat="1" applyFont="1"/>
    <xf numFmtId="42" fontId="0" fillId="0" borderId="1" xfId="0" applyNumberFormat="1" applyBorder="1"/>
    <xf numFmtId="0" fontId="3" fillId="2" borderId="1" xfId="0" applyFont="1" applyFill="1" applyBorder="1"/>
    <xf numFmtId="0" fontId="2" fillId="0" borderId="0" xfId="0" applyFont="1" applyFill="1"/>
    <xf numFmtId="0" fontId="3" fillId="0" borderId="0" xfId="0" applyFont="1"/>
    <xf numFmtId="42" fontId="0" fillId="0" borderId="1" xfId="0" applyNumberFormat="1" applyFill="1" applyBorder="1"/>
    <xf numFmtId="0" fontId="0" fillId="0" borderId="0" xfId="0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3" fillId="3" borderId="0" xfId="0" applyFont="1" applyFill="1" applyBorder="1"/>
    <xf numFmtId="42" fontId="3" fillId="3" borderId="0" xfId="0" applyNumberFormat="1" applyFont="1" applyFill="1" applyBorder="1"/>
    <xf numFmtId="0" fontId="2" fillId="3" borderId="0" xfId="0" applyFont="1" applyFill="1" applyBorder="1" applyAlignment="1">
      <alignment vertical="top"/>
    </xf>
    <xf numFmtId="42" fontId="3" fillId="3" borderId="0" xfId="0" applyNumberFormat="1" applyFont="1" applyFill="1"/>
    <xf numFmtId="42" fontId="2" fillId="3" borderId="0" xfId="0" applyNumberFormat="1" applyFont="1" applyFill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0" fillId="0" borderId="4" xfId="0" applyBorder="1"/>
    <xf numFmtId="42" fontId="0" fillId="0" borderId="4" xfId="0" applyNumberFormat="1" applyBorder="1"/>
    <xf numFmtId="0" fontId="2" fillId="0" borderId="0" xfId="0" applyFont="1" applyBorder="1"/>
    <xf numFmtId="42" fontId="3" fillId="0" borderId="0" xfId="0" applyNumberFormat="1" applyFont="1"/>
    <xf numFmtId="0" fontId="3" fillId="3" borderId="0" xfId="0" applyFont="1" applyFill="1"/>
    <xf numFmtId="0" fontId="3" fillId="0" borderId="0" xfId="0" applyFont="1" applyFill="1"/>
    <xf numFmtId="0" fontId="3" fillId="3" borderId="0" xfId="0" applyFont="1" applyFill="1" applyBorder="1" applyAlignment="1">
      <alignment vertical="top"/>
    </xf>
    <xf numFmtId="0" fontId="0" fillId="0" borderId="0" xfId="0" applyFill="1"/>
    <xf numFmtId="0" fontId="0" fillId="0" borderId="1" xfId="0" applyNumberFormat="1" applyBorder="1"/>
    <xf numFmtId="0" fontId="0" fillId="0" borderId="1" xfId="0" applyNumberFormat="1" applyBorder="1" applyAlignment="1"/>
    <xf numFmtId="0" fontId="0" fillId="0" borderId="1" xfId="0" applyNumberFormat="1" applyBorder="1" applyAlignment="1">
      <alignment horizontal="left"/>
    </xf>
    <xf numFmtId="0" fontId="3" fillId="0" borderId="5" xfId="0" applyFont="1" applyBorder="1"/>
    <xf numFmtId="42" fontId="3" fillId="0" borderId="5" xfId="0" applyNumberFormat="1" applyFont="1" applyBorder="1"/>
    <xf numFmtId="0" fontId="0" fillId="0" borderId="1" xfId="0" applyFill="1" applyBorder="1"/>
    <xf numFmtId="0" fontId="0" fillId="0" borderId="1" xfId="0" applyNumberFormat="1" applyFill="1" applyBorder="1"/>
    <xf numFmtId="164" fontId="0" fillId="0" borderId="1" xfId="0" applyNumberFormat="1" applyFill="1" applyBorder="1"/>
    <xf numFmtId="42" fontId="2" fillId="3" borderId="0" xfId="0" applyNumberFormat="1" applyFont="1" applyFill="1" applyBorder="1"/>
    <xf numFmtId="0" fontId="4" fillId="2" borderId="1" xfId="0" applyFont="1" applyFill="1" applyBorder="1"/>
    <xf numFmtId="42" fontId="5" fillId="0" borderId="4" xfId="0" applyNumberFormat="1" applyFont="1" applyBorder="1"/>
    <xf numFmtId="42" fontId="5" fillId="0" borderId="1" xfId="0" applyNumberFormat="1" applyFont="1" applyFill="1" applyBorder="1"/>
    <xf numFmtId="42" fontId="5" fillId="0" borderId="1" xfId="0" applyNumberFormat="1" applyFont="1" applyBorder="1"/>
    <xf numFmtId="42" fontId="4" fillId="3" borderId="0" xfId="0" applyNumberFormat="1" applyFont="1" applyFill="1" applyBorder="1"/>
    <xf numFmtId="0" fontId="5" fillId="0" borderId="0" xfId="0" applyFont="1"/>
    <xf numFmtId="0" fontId="5" fillId="0" borderId="1" xfId="0" applyFont="1" applyBorder="1"/>
    <xf numFmtId="42" fontId="4" fillId="3" borderId="0" xfId="0" applyNumberFormat="1" applyFont="1" applyFill="1"/>
    <xf numFmtId="42" fontId="6" fillId="0" borderId="0" xfId="0" applyNumberFormat="1" applyFont="1"/>
    <xf numFmtId="164" fontId="5" fillId="0" borderId="1" xfId="0" applyNumberFormat="1" applyFont="1" applyFill="1" applyBorder="1"/>
    <xf numFmtId="42" fontId="5" fillId="0" borderId="0" xfId="0" applyNumberFormat="1" applyFont="1"/>
    <xf numFmtId="42" fontId="4" fillId="0" borderId="0" xfId="0" applyNumberFormat="1" applyFont="1"/>
    <xf numFmtId="42" fontId="4" fillId="0" borderId="5" xfId="0" applyNumberFormat="1" applyFont="1" applyBorder="1"/>
    <xf numFmtId="44" fontId="0" fillId="0" borderId="1" xfId="0" applyNumberFormat="1" applyBorder="1"/>
    <xf numFmtId="42" fontId="0" fillId="5" borderId="1" xfId="0" applyNumberFormat="1" applyFill="1" applyBorder="1"/>
    <xf numFmtId="42" fontId="0" fillId="6" borderId="1" xfId="0" applyNumberFormat="1" applyFill="1" applyBorder="1"/>
    <xf numFmtId="42" fontId="0" fillId="7" borderId="1" xfId="0" applyNumberFormat="1" applyFill="1" applyBorder="1"/>
    <xf numFmtId="0" fontId="1" fillId="0" borderId="0" xfId="0" applyFont="1"/>
    <xf numFmtId="0" fontId="0" fillId="0" borderId="1" xfId="0" applyFill="1" applyBorder="1" applyAlignment="1">
      <alignment wrapText="1"/>
    </xf>
    <xf numFmtId="42" fontId="0" fillId="0" borderId="1" xfId="0" applyNumberFormat="1" applyFill="1" applyBorder="1" applyAlignment="1">
      <alignment wrapText="1"/>
    </xf>
    <xf numFmtId="0" fontId="3" fillId="2" borderId="1" xfId="0" quotePrefix="1" applyFont="1" applyFill="1" applyBorder="1"/>
    <xf numFmtId="0" fontId="0" fillId="0" borderId="6" xfId="0" applyBorder="1"/>
    <xf numFmtId="0" fontId="0" fillId="0" borderId="6" xfId="0" applyFill="1" applyBorder="1"/>
    <xf numFmtId="0" fontId="0" fillId="0" borderId="6" xfId="0" applyNumberFormat="1" applyFill="1" applyBorder="1"/>
    <xf numFmtId="0" fontId="0" fillId="0" borderId="6" xfId="0" applyNumberFormat="1" applyBorder="1"/>
    <xf numFmtId="0" fontId="0" fillId="0" borderId="6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8" borderId="6" xfId="0" applyFill="1" applyBorder="1"/>
    <xf numFmtId="42" fontId="3" fillId="3" borderId="7" xfId="0" applyNumberFormat="1" applyFont="1" applyFill="1" applyBorder="1"/>
    <xf numFmtId="49" fontId="0" fillId="0" borderId="1" xfId="0" applyNumberFormat="1" applyFill="1" applyBorder="1" applyAlignment="1">
      <alignment wrapText="1"/>
    </xf>
    <xf numFmtId="0" fontId="3" fillId="2" borderId="1" xfId="0" quotePrefix="1" applyFont="1" applyFill="1" applyBorder="1" applyAlignment="1">
      <alignment wrapText="1"/>
    </xf>
    <xf numFmtId="42" fontId="1" fillId="0" borderId="1" xfId="0" applyNumberFormat="1" applyFont="1" applyBorder="1"/>
    <xf numFmtId="42" fontId="1" fillId="0" borderId="1" xfId="0" applyNumberFormat="1" applyFont="1" applyFill="1" applyBorder="1"/>
    <xf numFmtId="42" fontId="1" fillId="7" borderId="1" xfId="0" applyNumberFormat="1" applyFont="1" applyFill="1" applyBorder="1"/>
    <xf numFmtId="42" fontId="3" fillId="3" borderId="1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Fill="1" applyBorder="1"/>
    <xf numFmtId="0" fontId="7" fillId="0" borderId="0" xfId="0" applyFont="1"/>
    <xf numFmtId="0" fontId="8" fillId="0" borderId="0" xfId="0" applyFont="1"/>
    <xf numFmtId="42" fontId="8" fillId="0" borderId="0" xfId="0" applyNumberFormat="1" applyFont="1"/>
    <xf numFmtId="41" fontId="8" fillId="0" borderId="0" xfId="0" applyNumberFormat="1" applyFont="1"/>
    <xf numFmtId="41" fontId="8" fillId="0" borderId="8" xfId="0" applyNumberFormat="1" applyFont="1" applyBorder="1"/>
    <xf numFmtId="165" fontId="9" fillId="0" borderId="0" xfId="0" applyNumberFormat="1" applyFont="1"/>
    <xf numFmtId="42" fontId="0" fillId="0" borderId="1" xfId="0" applyNumberFormat="1" applyFont="1" applyFill="1" applyBorder="1"/>
    <xf numFmtId="0" fontId="1" fillId="4" borderId="1" xfId="0" applyFont="1" applyFill="1" applyBorder="1" applyAlignment="1">
      <alignment vertical="top"/>
    </xf>
    <xf numFmtId="0" fontId="3" fillId="4" borderId="2" xfId="0" applyFont="1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0" borderId="0" xfId="0" applyFont="1"/>
    <xf numFmtId="42" fontId="11" fillId="0" borderId="0" xfId="0" applyNumberFormat="1" applyFont="1"/>
    <xf numFmtId="41" fontId="11" fillId="0" borderId="0" xfId="0" applyNumberFormat="1" applyFont="1"/>
    <xf numFmtId="41" fontId="11" fillId="0" borderId="8" xfId="0" applyNumberFormat="1" applyFont="1" applyBorder="1"/>
    <xf numFmtId="49" fontId="8" fillId="0" borderId="0" xfId="0" applyNumberFormat="1" applyFont="1" applyAlignment="1">
      <alignment wrapText="1"/>
    </xf>
    <xf numFmtId="42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opLeftCell="A5" zoomScaleNormal="100" workbookViewId="0">
      <selection activeCell="D80" sqref="D80"/>
    </sheetView>
  </sheetViews>
  <sheetFormatPr baseColWidth="10" defaultColWidth="8.6640625" defaultRowHeight="15" x14ac:dyDescent="0.2"/>
  <cols>
    <col min="1" max="1" width="14.6640625" style="39" customWidth="1"/>
    <col min="2" max="2" width="39.33203125" style="39" bestFit="1" customWidth="1"/>
    <col min="3" max="3" width="18.6640625" style="94" bestFit="1" customWidth="1"/>
    <col min="4" max="4" width="16.83203125" style="39" customWidth="1"/>
    <col min="5" max="5" width="17" style="39" bestFit="1" customWidth="1"/>
    <col min="6" max="6" width="14.5" style="39" bestFit="1" customWidth="1"/>
    <col min="7" max="7" width="98.83203125" style="42" customWidth="1"/>
    <col min="8" max="16384" width="8.6640625" style="39"/>
  </cols>
  <sheetData>
    <row r="1" spans="1:7" s="62" customFormat="1" ht="45" customHeight="1" x14ac:dyDescent="0.25">
      <c r="A1" s="59"/>
      <c r="B1" s="59"/>
      <c r="C1" s="97" t="s">
        <v>160</v>
      </c>
      <c r="D1" s="107" t="s">
        <v>173</v>
      </c>
      <c r="E1" s="107" t="s">
        <v>197</v>
      </c>
      <c r="F1" s="97" t="s">
        <v>154</v>
      </c>
      <c r="G1" s="45" t="s">
        <v>10</v>
      </c>
    </row>
    <row r="2" spans="1:7" x14ac:dyDescent="0.2">
      <c r="A2" s="122" t="s">
        <v>0</v>
      </c>
      <c r="B2" s="98" t="s">
        <v>1</v>
      </c>
      <c r="C2" s="108">
        <v>184000</v>
      </c>
      <c r="D2" s="61">
        <f>180743.35+70.48+36-54.22+1823.67+214.15</f>
        <v>182833.43000000002</v>
      </c>
      <c r="E2" s="61">
        <f>180743.35+70.48+36-54.22+1823.67</f>
        <v>182619.28000000003</v>
      </c>
      <c r="F2" s="61">
        <v>180262.57</v>
      </c>
      <c r="G2" s="60"/>
    </row>
    <row r="3" spans="1:7" x14ac:dyDescent="0.2">
      <c r="A3" s="123"/>
      <c r="B3" s="98" t="s">
        <v>2</v>
      </c>
      <c r="C3" s="109">
        <f>47713 + 408 + 4100</f>
        <v>52221</v>
      </c>
      <c r="D3" s="48">
        <f>47713 + 408 + 4100</f>
        <v>52221</v>
      </c>
      <c r="E3" s="44">
        <f>47713 + 408</f>
        <v>48121</v>
      </c>
      <c r="F3" s="44">
        <v>15246</v>
      </c>
      <c r="G3" s="48" t="s">
        <v>174</v>
      </c>
    </row>
    <row r="4" spans="1:7" x14ac:dyDescent="0.2">
      <c r="A4" s="123"/>
      <c r="B4" s="98" t="s">
        <v>3</v>
      </c>
      <c r="C4" s="108">
        <v>30471</v>
      </c>
      <c r="D4" s="44">
        <v>30471</v>
      </c>
      <c r="E4" s="44">
        <v>30471</v>
      </c>
      <c r="F4" s="44">
        <v>29409</v>
      </c>
      <c r="G4" s="41"/>
    </row>
    <row r="5" spans="1:7" x14ac:dyDescent="0.2">
      <c r="A5" s="123"/>
      <c r="B5" s="98" t="s">
        <v>5</v>
      </c>
      <c r="C5" s="108">
        <v>0</v>
      </c>
      <c r="D5" s="44">
        <v>-65</v>
      </c>
      <c r="E5" s="44">
        <v>-65</v>
      </c>
      <c r="F5" s="44">
        <v>14433</v>
      </c>
      <c r="G5" s="41" t="s">
        <v>166</v>
      </c>
    </row>
    <row r="6" spans="1:7" x14ac:dyDescent="0.2">
      <c r="A6" s="123"/>
      <c r="B6" s="99" t="s">
        <v>6</v>
      </c>
      <c r="C6" s="110">
        <f>8000*1.5</f>
        <v>12000</v>
      </c>
      <c r="D6" s="48">
        <v>0</v>
      </c>
      <c r="E6" s="44">
        <v>0</v>
      </c>
      <c r="F6" s="44">
        <v>9274</v>
      </c>
      <c r="G6" s="73" t="s">
        <v>145</v>
      </c>
    </row>
    <row r="7" spans="1:7" x14ac:dyDescent="0.2">
      <c r="A7" s="123"/>
      <c r="B7" s="98" t="s">
        <v>7</v>
      </c>
      <c r="C7" s="108">
        <v>1500</v>
      </c>
      <c r="D7" s="44">
        <f>235.02 + 1808.09</f>
        <v>2043.11</v>
      </c>
      <c r="E7" s="44">
        <v>235.02</v>
      </c>
      <c r="F7" s="44">
        <v>1518</v>
      </c>
      <c r="G7" s="41"/>
    </row>
    <row r="8" spans="1:7" x14ac:dyDescent="0.2">
      <c r="A8" s="123"/>
      <c r="B8" s="98" t="s">
        <v>8</v>
      </c>
      <c r="C8" s="108">
        <v>1500</v>
      </c>
      <c r="D8" s="44">
        <f>1368-195.5+108</f>
        <v>1280.5</v>
      </c>
      <c r="E8" s="44">
        <f>1368-195.5</f>
        <v>1172.5</v>
      </c>
      <c r="F8" s="44">
        <v>1033</v>
      </c>
      <c r="G8" s="41" t="s">
        <v>168</v>
      </c>
    </row>
    <row r="9" spans="1:7" x14ac:dyDescent="0.2">
      <c r="A9" s="124"/>
      <c r="B9" s="98" t="s">
        <v>9</v>
      </c>
      <c r="C9" s="108">
        <v>150</v>
      </c>
      <c r="D9" s="44">
        <f>38.14 + 12.12</f>
        <v>50.26</v>
      </c>
      <c r="E9" s="44">
        <v>38.14</v>
      </c>
      <c r="F9" s="48">
        <v>102</v>
      </c>
      <c r="G9" s="41"/>
    </row>
    <row r="10" spans="1:7" s="58" customFormat="1" ht="19" x14ac:dyDescent="0.25">
      <c r="A10" s="66"/>
      <c r="B10" s="52" t="s">
        <v>90</v>
      </c>
      <c r="C10" s="111">
        <f t="shared" ref="C10:F10" si="0">SUM(C2:C9)</f>
        <v>281842</v>
      </c>
      <c r="D10" s="105">
        <f t="shared" si="0"/>
        <v>268834.30000000005</v>
      </c>
      <c r="E10" s="105">
        <f>SUM(E2:E9)</f>
        <v>262591.94000000006</v>
      </c>
      <c r="F10" s="53">
        <f t="shared" si="0"/>
        <v>251277.57</v>
      </c>
      <c r="G10" s="52"/>
    </row>
    <row r="11" spans="1:7" ht="19" x14ac:dyDescent="0.2">
      <c r="A11" s="51" t="s">
        <v>11</v>
      </c>
      <c r="C11" s="112"/>
      <c r="G11" s="42" t="s">
        <v>175</v>
      </c>
    </row>
    <row r="12" spans="1:7" x14ac:dyDescent="0.2">
      <c r="A12" s="125" t="s">
        <v>47</v>
      </c>
      <c r="B12" s="99" t="s">
        <v>14</v>
      </c>
      <c r="C12" s="109">
        <v>58761.5</v>
      </c>
      <c r="D12" s="48"/>
      <c r="E12" s="44"/>
      <c r="F12" s="44">
        <v>47106</v>
      </c>
      <c r="G12" s="73" t="s">
        <v>155</v>
      </c>
    </row>
    <row r="13" spans="1:7" x14ac:dyDescent="0.2">
      <c r="A13" s="125"/>
      <c r="B13" s="98" t="s">
        <v>148</v>
      </c>
      <c r="C13" s="109">
        <f>0.8*61856-20000</f>
        <v>29484.800000000003</v>
      </c>
      <c r="D13" s="48"/>
      <c r="E13" s="44"/>
      <c r="F13" s="44">
        <v>0</v>
      </c>
      <c r="G13" s="41" t="s">
        <v>161</v>
      </c>
    </row>
    <row r="14" spans="1:7" x14ac:dyDescent="0.2">
      <c r="A14" s="125"/>
      <c r="B14" s="98" t="s">
        <v>146</v>
      </c>
      <c r="C14" s="109">
        <f>26594 + 7598 + 6893</f>
        <v>41085</v>
      </c>
      <c r="D14" s="48"/>
      <c r="E14" s="44"/>
      <c r="F14" s="44">
        <v>26238</v>
      </c>
      <c r="G14" s="41" t="s">
        <v>162</v>
      </c>
    </row>
    <row r="15" spans="1:7" x14ac:dyDescent="0.2">
      <c r="A15" s="125"/>
      <c r="B15" s="99" t="s">
        <v>17</v>
      </c>
      <c r="C15" s="109">
        <v>0</v>
      </c>
      <c r="D15" s="48"/>
      <c r="E15" s="44"/>
      <c r="F15" s="44">
        <v>15518</v>
      </c>
      <c r="G15" s="73" t="s">
        <v>147</v>
      </c>
    </row>
    <row r="16" spans="1:7" ht="32" x14ac:dyDescent="0.2">
      <c r="A16" s="125"/>
      <c r="B16" s="99" t="s">
        <v>19</v>
      </c>
      <c r="C16" s="109">
        <f>22603.52*0.97 + 17.7*17*30 * 2</f>
        <v>39979.414400000001</v>
      </c>
      <c r="D16" s="48"/>
      <c r="E16" s="44"/>
      <c r="F16" s="44">
        <v>9226</v>
      </c>
      <c r="G16" s="95" t="s">
        <v>163</v>
      </c>
    </row>
    <row r="17" spans="1:7" x14ac:dyDescent="0.2">
      <c r="A17" s="125"/>
      <c r="B17" s="98" t="s">
        <v>24</v>
      </c>
      <c r="C17" s="109">
        <v>18429</v>
      </c>
      <c r="D17" s="48"/>
      <c r="E17" s="44"/>
      <c r="F17" s="44">
        <v>17962</v>
      </c>
      <c r="G17" s="41" t="s">
        <v>27</v>
      </c>
    </row>
    <row r="18" spans="1:7" ht="16" x14ac:dyDescent="0.2">
      <c r="A18" s="125"/>
      <c r="B18" s="99" t="s">
        <v>43</v>
      </c>
      <c r="C18" s="109">
        <v>8500</v>
      </c>
      <c r="D18" s="96"/>
      <c r="E18" s="136"/>
      <c r="F18" s="44">
        <v>10275</v>
      </c>
      <c r="G18" s="106" t="s">
        <v>159</v>
      </c>
    </row>
    <row r="19" spans="1:7" x14ac:dyDescent="0.2">
      <c r="A19" s="125"/>
      <c r="B19" s="98" t="s">
        <v>22</v>
      </c>
      <c r="C19" s="108">
        <v>13750</v>
      </c>
      <c r="D19" s="48"/>
      <c r="E19" s="44"/>
      <c r="F19" s="44">
        <v>9119</v>
      </c>
      <c r="G19" s="41" t="s">
        <v>25</v>
      </c>
    </row>
    <row r="20" spans="1:7" x14ac:dyDescent="0.2">
      <c r="A20" s="125"/>
      <c r="B20" s="99" t="s">
        <v>21</v>
      </c>
      <c r="C20" s="109">
        <v>11635.48</v>
      </c>
      <c r="D20" s="48"/>
      <c r="E20" s="44"/>
      <c r="F20" s="44">
        <v>10936</v>
      </c>
      <c r="G20" s="41" t="s">
        <v>29</v>
      </c>
    </row>
    <row r="21" spans="1:7" x14ac:dyDescent="0.2">
      <c r="A21" s="125"/>
      <c r="B21" s="98" t="s">
        <v>23</v>
      </c>
      <c r="C21" s="108">
        <v>1925</v>
      </c>
      <c r="D21" s="48"/>
      <c r="E21" s="44"/>
      <c r="F21" s="48">
        <v>0</v>
      </c>
      <c r="G21" s="41" t="s">
        <v>26</v>
      </c>
    </row>
    <row r="22" spans="1:7" s="46" customFormat="1" ht="19" x14ac:dyDescent="0.25">
      <c r="A22" s="54"/>
      <c r="B22" s="52" t="s">
        <v>91</v>
      </c>
      <c r="C22" s="111">
        <f>SUM(C12:C21)</f>
        <v>223550.19440000001</v>
      </c>
      <c r="D22" s="105">
        <f t="shared" ref="D22:E22" si="1">SUM(D12:D21)</f>
        <v>0</v>
      </c>
      <c r="E22" s="105">
        <f t="shared" si="1"/>
        <v>0</v>
      </c>
      <c r="F22" s="55">
        <f>SUM(F12:F21)</f>
        <v>146380</v>
      </c>
      <c r="G22" s="57"/>
    </row>
    <row r="23" spans="1:7" ht="19" x14ac:dyDescent="0.2">
      <c r="A23" s="51"/>
      <c r="C23" s="108"/>
      <c r="D23" s="43"/>
      <c r="E23" s="43"/>
      <c r="F23" s="40"/>
    </row>
    <row r="24" spans="1:7" x14ac:dyDescent="0.2">
      <c r="A24" s="126" t="s">
        <v>53</v>
      </c>
      <c r="B24" s="100" t="s">
        <v>92</v>
      </c>
      <c r="C24" s="109">
        <v>0</v>
      </c>
      <c r="D24" s="48"/>
      <c r="E24" s="44"/>
      <c r="F24" s="48">
        <f>4945+3500</f>
        <v>8445</v>
      </c>
      <c r="G24" s="73" t="s">
        <v>144</v>
      </c>
    </row>
    <row r="25" spans="1:7" ht="16" x14ac:dyDescent="0.2">
      <c r="A25" s="126"/>
      <c r="B25" s="100" t="s">
        <v>31</v>
      </c>
      <c r="C25" s="109">
        <v>6100</v>
      </c>
      <c r="D25" s="48">
        <v>5723</v>
      </c>
      <c r="E25" s="44">
        <v>5723</v>
      </c>
      <c r="F25" s="48">
        <v>7033</v>
      </c>
      <c r="G25" s="95" t="s">
        <v>193</v>
      </c>
    </row>
    <row r="26" spans="1:7" x14ac:dyDescent="0.2">
      <c r="A26" s="126"/>
      <c r="B26" s="101" t="s">
        <v>54</v>
      </c>
      <c r="C26" s="109">
        <v>0</v>
      </c>
      <c r="D26" s="48"/>
      <c r="E26" s="44"/>
      <c r="F26" s="48">
        <v>7000</v>
      </c>
      <c r="G26" s="41"/>
    </row>
    <row r="27" spans="1:7" x14ac:dyDescent="0.2">
      <c r="A27" s="126"/>
      <c r="B27" s="100" t="s">
        <v>33</v>
      </c>
      <c r="C27" s="109">
        <v>3500</v>
      </c>
      <c r="D27" s="48">
        <v>1979</v>
      </c>
      <c r="E27" s="44">
        <v>1979</v>
      </c>
      <c r="F27" s="48">
        <v>3308</v>
      </c>
      <c r="G27" s="41" t="s">
        <v>34</v>
      </c>
    </row>
    <row r="28" spans="1:7" x14ac:dyDescent="0.2">
      <c r="A28" s="126"/>
      <c r="B28" s="101" t="s">
        <v>39</v>
      </c>
      <c r="C28" s="109">
        <v>0</v>
      </c>
      <c r="D28" s="48"/>
      <c r="E28" s="44"/>
      <c r="F28" s="48">
        <v>629</v>
      </c>
      <c r="G28" s="41" t="s">
        <v>42</v>
      </c>
    </row>
    <row r="29" spans="1:7" x14ac:dyDescent="0.2">
      <c r="A29" s="126"/>
      <c r="B29" s="101" t="s">
        <v>38</v>
      </c>
      <c r="C29" s="109">
        <v>0</v>
      </c>
      <c r="D29" s="48"/>
      <c r="E29" s="44"/>
      <c r="F29" s="41">
        <v>0</v>
      </c>
      <c r="G29" s="41" t="s">
        <v>41</v>
      </c>
    </row>
    <row r="30" spans="1:7" x14ac:dyDescent="0.2">
      <c r="A30" s="126"/>
      <c r="B30" s="101" t="s">
        <v>37</v>
      </c>
      <c r="C30" s="109">
        <v>0</v>
      </c>
      <c r="D30" s="48"/>
      <c r="E30" s="44"/>
      <c r="F30" s="41">
        <v>0</v>
      </c>
      <c r="G30" s="41" t="s">
        <v>40</v>
      </c>
    </row>
    <row r="31" spans="1:7" x14ac:dyDescent="0.2">
      <c r="A31" s="126"/>
      <c r="B31" s="101" t="s">
        <v>60</v>
      </c>
      <c r="C31" s="109">
        <v>0</v>
      </c>
      <c r="D31" s="48"/>
      <c r="E31" s="44"/>
      <c r="F31" s="48">
        <v>246.58</v>
      </c>
      <c r="G31" s="41"/>
    </row>
    <row r="32" spans="1:7" x14ac:dyDescent="0.2">
      <c r="A32" s="126"/>
      <c r="B32" s="101" t="s">
        <v>45</v>
      </c>
      <c r="C32" s="108">
        <v>700</v>
      </c>
      <c r="D32" s="48">
        <v>856</v>
      </c>
      <c r="E32" s="44">
        <v>856</v>
      </c>
      <c r="F32" s="48">
        <v>190</v>
      </c>
      <c r="G32" s="48" t="s">
        <v>165</v>
      </c>
    </row>
    <row r="33" spans="1:7" x14ac:dyDescent="0.2">
      <c r="A33" s="126"/>
      <c r="B33" s="100" t="s">
        <v>48</v>
      </c>
      <c r="C33" s="109">
        <v>0</v>
      </c>
      <c r="D33" s="48"/>
      <c r="E33" s="44"/>
      <c r="F33" s="73">
        <v>675</v>
      </c>
      <c r="G33" s="73"/>
    </row>
    <row r="34" spans="1:7" x14ac:dyDescent="0.2">
      <c r="A34" s="126"/>
      <c r="B34" s="100" t="s">
        <v>102</v>
      </c>
      <c r="C34" s="109">
        <v>0</v>
      </c>
      <c r="D34" s="48"/>
      <c r="E34" s="44"/>
      <c r="F34" s="73">
        <v>0</v>
      </c>
      <c r="G34" s="73"/>
    </row>
    <row r="35" spans="1:7" x14ac:dyDescent="0.2">
      <c r="A35" s="126"/>
      <c r="B35" s="101" t="s">
        <v>35</v>
      </c>
      <c r="C35" s="109">
        <v>0</v>
      </c>
      <c r="D35" s="48"/>
      <c r="E35" s="44"/>
      <c r="F35" s="41">
        <v>200</v>
      </c>
      <c r="G35" s="41"/>
    </row>
    <row r="36" spans="1:7" x14ac:dyDescent="0.2">
      <c r="A36" s="126"/>
      <c r="B36" s="101" t="s">
        <v>36</v>
      </c>
      <c r="C36" s="109">
        <v>400</v>
      </c>
      <c r="D36" s="48"/>
      <c r="E36" s="44"/>
      <c r="F36" s="41">
        <v>130</v>
      </c>
      <c r="G36" s="41"/>
    </row>
    <row r="37" spans="1:7" x14ac:dyDescent="0.2">
      <c r="A37" s="126"/>
      <c r="B37" s="102" t="s">
        <v>62</v>
      </c>
      <c r="C37" s="109">
        <v>0</v>
      </c>
      <c r="D37" s="48"/>
      <c r="E37" s="44"/>
      <c r="F37" s="41">
        <v>0</v>
      </c>
      <c r="G37" s="41"/>
    </row>
    <row r="38" spans="1:7" x14ac:dyDescent="0.2">
      <c r="A38" s="126"/>
      <c r="B38" s="101" t="s">
        <v>61</v>
      </c>
      <c r="C38" s="109">
        <v>0</v>
      </c>
      <c r="D38" s="48"/>
      <c r="E38" s="44"/>
      <c r="F38" s="41">
        <v>9</v>
      </c>
      <c r="G38" s="41"/>
    </row>
    <row r="39" spans="1:7" x14ac:dyDescent="0.2">
      <c r="A39" s="126"/>
      <c r="B39" s="103" t="s">
        <v>63</v>
      </c>
      <c r="C39" s="109">
        <v>0</v>
      </c>
      <c r="D39" s="48"/>
      <c r="E39" s="44"/>
      <c r="F39" s="41">
        <v>0</v>
      </c>
      <c r="G39" s="41"/>
    </row>
    <row r="40" spans="1:7" x14ac:dyDescent="0.2">
      <c r="A40" s="126"/>
      <c r="B40" s="101" t="s">
        <v>64</v>
      </c>
      <c r="C40" s="109">
        <v>0</v>
      </c>
      <c r="D40" s="48"/>
      <c r="E40" s="44"/>
      <c r="F40" s="41">
        <v>0</v>
      </c>
      <c r="G40" s="41"/>
    </row>
    <row r="41" spans="1:7" x14ac:dyDescent="0.2">
      <c r="A41" s="126"/>
      <c r="B41" s="101" t="s">
        <v>52</v>
      </c>
      <c r="C41" s="109">
        <v>100</v>
      </c>
      <c r="D41" s="48"/>
      <c r="E41" s="44"/>
      <c r="F41" s="41">
        <v>99.56</v>
      </c>
      <c r="G41" s="41"/>
    </row>
    <row r="42" spans="1:7" x14ac:dyDescent="0.2">
      <c r="A42" s="127"/>
      <c r="B42" s="101" t="s">
        <v>157</v>
      </c>
      <c r="C42" s="109">
        <v>20000</v>
      </c>
      <c r="D42" s="48"/>
      <c r="E42" s="44"/>
      <c r="F42" s="41"/>
      <c r="G42" s="48" t="s">
        <v>158</v>
      </c>
    </row>
    <row r="43" spans="1:7" s="46" customFormat="1" ht="19" x14ac:dyDescent="0.25">
      <c r="A43" s="54"/>
      <c r="B43" s="64" t="s">
        <v>99</v>
      </c>
      <c r="C43" s="111">
        <f t="shared" ref="C43:F43" si="2">SUM(C24:C42)</f>
        <v>30800</v>
      </c>
      <c r="D43" s="105">
        <f t="shared" si="2"/>
        <v>8558</v>
      </c>
      <c r="E43" s="105">
        <f>SUM(E24:E42)</f>
        <v>8558</v>
      </c>
      <c r="F43" s="55">
        <f t="shared" si="2"/>
        <v>27965.140000000003</v>
      </c>
      <c r="G43" s="57"/>
    </row>
    <row r="44" spans="1:7" x14ac:dyDescent="0.2">
      <c r="A44" s="49"/>
      <c r="C44" s="112"/>
    </row>
    <row r="45" spans="1:7" x14ac:dyDescent="0.2">
      <c r="A45" s="121" t="s">
        <v>12</v>
      </c>
      <c r="B45" s="104" t="s">
        <v>108</v>
      </c>
      <c r="C45" s="109">
        <v>10000</v>
      </c>
      <c r="D45" s="48">
        <f>2561+1500</f>
        <v>4061</v>
      </c>
      <c r="E45" s="44">
        <v>2561</v>
      </c>
      <c r="F45" s="93">
        <v>3500</v>
      </c>
      <c r="G45" s="73" t="s">
        <v>167</v>
      </c>
    </row>
    <row r="46" spans="1:7" x14ac:dyDescent="0.2">
      <c r="A46" s="121"/>
      <c r="B46" s="99" t="s">
        <v>65</v>
      </c>
      <c r="C46" s="109">
        <v>0</v>
      </c>
      <c r="D46" s="48"/>
      <c r="E46" s="44"/>
      <c r="F46" s="48"/>
      <c r="G46" s="73"/>
    </row>
    <row r="47" spans="1:7" x14ac:dyDescent="0.2">
      <c r="A47" s="121"/>
      <c r="B47" s="99" t="s">
        <v>51</v>
      </c>
      <c r="C47" s="109" t="s">
        <v>164</v>
      </c>
      <c r="D47" s="48">
        <v>2600</v>
      </c>
      <c r="E47" s="44">
        <v>2600</v>
      </c>
      <c r="F47" s="48">
        <v>2730</v>
      </c>
      <c r="G47" s="73" t="s">
        <v>171</v>
      </c>
    </row>
    <row r="48" spans="1:7" x14ac:dyDescent="0.2">
      <c r="A48" s="121"/>
      <c r="B48" s="99" t="s">
        <v>66</v>
      </c>
      <c r="C48" s="109">
        <v>1000</v>
      </c>
      <c r="D48" s="48"/>
      <c r="E48" s="44"/>
      <c r="F48" s="48">
        <v>892</v>
      </c>
      <c r="G48" s="48" t="s">
        <v>149</v>
      </c>
    </row>
    <row r="49" spans="1:7" x14ac:dyDescent="0.2">
      <c r="A49" s="121"/>
      <c r="B49" s="99" t="s">
        <v>68</v>
      </c>
      <c r="C49" s="109">
        <v>1000</v>
      </c>
      <c r="D49" s="48"/>
      <c r="E49" s="44"/>
      <c r="F49" s="48">
        <v>850</v>
      </c>
      <c r="G49" s="48" t="s">
        <v>150</v>
      </c>
    </row>
    <row r="50" spans="1:7" x14ac:dyDescent="0.2">
      <c r="A50" s="121"/>
      <c r="B50" s="98" t="s">
        <v>69</v>
      </c>
      <c r="C50" s="109">
        <v>0</v>
      </c>
      <c r="D50" s="48"/>
      <c r="E50" s="44"/>
      <c r="F50" s="44">
        <v>417</v>
      </c>
      <c r="G50" s="41"/>
    </row>
    <row r="51" spans="1:7" x14ac:dyDescent="0.2">
      <c r="A51" s="121"/>
      <c r="B51" s="99" t="s">
        <v>49</v>
      </c>
      <c r="C51" s="113">
        <v>0</v>
      </c>
      <c r="D51" s="48"/>
      <c r="E51" s="44"/>
      <c r="F51" s="75"/>
      <c r="G51" s="41"/>
    </row>
    <row r="52" spans="1:7" x14ac:dyDescent="0.2">
      <c r="A52" s="121"/>
      <c r="B52" s="98" t="s">
        <v>46</v>
      </c>
      <c r="C52" s="109">
        <v>0</v>
      </c>
      <c r="D52" s="48"/>
      <c r="E52" s="44"/>
      <c r="F52" s="44"/>
      <c r="G52" s="41"/>
    </row>
    <row r="53" spans="1:7" x14ac:dyDescent="0.2">
      <c r="A53" s="121"/>
      <c r="B53" s="98" t="s">
        <v>55</v>
      </c>
      <c r="C53" s="109">
        <v>0</v>
      </c>
      <c r="D53" s="48"/>
      <c r="E53" s="44"/>
      <c r="F53" s="44">
        <v>500</v>
      </c>
      <c r="G53" s="48" t="s">
        <v>153</v>
      </c>
    </row>
    <row r="54" spans="1:7" x14ac:dyDescent="0.2">
      <c r="A54" s="121"/>
      <c r="B54" s="98" t="s">
        <v>57</v>
      </c>
      <c r="C54" s="109">
        <v>0</v>
      </c>
      <c r="D54" s="48"/>
      <c r="E54" s="44"/>
      <c r="F54" s="44"/>
      <c r="G54" s="48" t="s">
        <v>153</v>
      </c>
    </row>
    <row r="55" spans="1:7" x14ac:dyDescent="0.2">
      <c r="A55" s="121"/>
      <c r="B55" s="98" t="s">
        <v>56</v>
      </c>
      <c r="C55" s="109">
        <v>0</v>
      </c>
      <c r="D55" s="48"/>
      <c r="E55" s="44"/>
      <c r="F55" s="44">
        <v>84</v>
      </c>
      <c r="G55" s="48" t="s">
        <v>153</v>
      </c>
    </row>
    <row r="56" spans="1:7" x14ac:dyDescent="0.2">
      <c r="A56" s="121"/>
      <c r="B56" s="99" t="s">
        <v>67</v>
      </c>
      <c r="C56" s="109">
        <v>500</v>
      </c>
      <c r="D56" s="48"/>
      <c r="E56" s="44"/>
      <c r="F56" s="48"/>
      <c r="G56" s="41"/>
    </row>
    <row r="57" spans="1:7" x14ac:dyDescent="0.2">
      <c r="A57" s="121"/>
      <c r="B57" s="98" t="s">
        <v>73</v>
      </c>
      <c r="C57" s="109">
        <v>500</v>
      </c>
      <c r="D57" s="48"/>
      <c r="E57" s="44"/>
      <c r="F57" s="44">
        <v>632</v>
      </c>
      <c r="G57" s="41"/>
    </row>
    <row r="58" spans="1:7" x14ac:dyDescent="0.2">
      <c r="A58" s="121"/>
      <c r="B58" s="99" t="s">
        <v>70</v>
      </c>
      <c r="C58" s="109">
        <v>350</v>
      </c>
      <c r="D58" s="48"/>
      <c r="E58" s="44"/>
      <c r="F58" s="48"/>
      <c r="G58" s="41"/>
    </row>
    <row r="59" spans="1:7" x14ac:dyDescent="0.2">
      <c r="A59" s="121"/>
      <c r="B59" s="99" t="s">
        <v>71</v>
      </c>
      <c r="C59" s="109">
        <v>150</v>
      </c>
      <c r="D59" s="48"/>
      <c r="E59" s="44"/>
      <c r="F59" s="48"/>
      <c r="G59" s="41"/>
    </row>
    <row r="60" spans="1:7" x14ac:dyDescent="0.2">
      <c r="A60" s="121"/>
      <c r="B60" s="98" t="s">
        <v>72</v>
      </c>
      <c r="C60" s="109">
        <v>400</v>
      </c>
      <c r="D60" s="48"/>
      <c r="E60" s="44"/>
      <c r="F60" s="44">
        <v>360</v>
      </c>
      <c r="G60" s="41"/>
    </row>
    <row r="61" spans="1:7" x14ac:dyDescent="0.2">
      <c r="A61" s="121"/>
      <c r="B61" s="99" t="s">
        <v>59</v>
      </c>
      <c r="C61" s="109">
        <v>200</v>
      </c>
      <c r="D61" s="48"/>
      <c r="E61" s="44"/>
      <c r="F61" s="48"/>
      <c r="G61" s="41"/>
    </row>
    <row r="62" spans="1:7" x14ac:dyDescent="0.2">
      <c r="A62" s="121"/>
      <c r="B62" s="99" t="s">
        <v>58</v>
      </c>
      <c r="C62" s="109">
        <v>0</v>
      </c>
      <c r="D62" s="48"/>
      <c r="E62" s="44"/>
      <c r="F62" s="48"/>
      <c r="G62" s="41"/>
    </row>
    <row r="63" spans="1:7" x14ac:dyDescent="0.2">
      <c r="A63" s="121"/>
      <c r="B63" s="99" t="s">
        <v>50</v>
      </c>
      <c r="C63" s="109">
        <v>0</v>
      </c>
      <c r="D63" s="48"/>
      <c r="E63" s="44"/>
      <c r="F63" s="48"/>
      <c r="G63" s="48" t="s">
        <v>151</v>
      </c>
    </row>
    <row r="64" spans="1:7" s="46" customFormat="1" ht="19" x14ac:dyDescent="0.25">
      <c r="A64" s="54"/>
      <c r="B64" s="64" t="s">
        <v>98</v>
      </c>
      <c r="C64" s="111">
        <f>SUM(C45:C63)</f>
        <v>14100</v>
      </c>
      <c r="D64" s="105">
        <f t="shared" ref="D64" si="3">SUM(D45:D63)</f>
        <v>6661</v>
      </c>
      <c r="E64" s="105">
        <f t="shared" ref="E64" si="4">SUM(E45:E63)</f>
        <v>5161</v>
      </c>
      <c r="F64" s="55">
        <f>SUM(F45:F63)</f>
        <v>9965</v>
      </c>
      <c r="G64" s="57"/>
    </row>
    <row r="65" spans="1:7" x14ac:dyDescent="0.2">
      <c r="A65" s="49"/>
      <c r="C65" s="108"/>
      <c r="D65" s="40"/>
      <c r="F65" s="40"/>
    </row>
    <row r="66" spans="1:7" x14ac:dyDescent="0.2">
      <c r="A66" s="128" t="s">
        <v>96</v>
      </c>
      <c r="B66" s="99" t="s">
        <v>79</v>
      </c>
      <c r="C66" s="109">
        <v>2000</v>
      </c>
      <c r="D66" s="48">
        <f>46+130</f>
        <v>176</v>
      </c>
      <c r="E66" s="44">
        <f>46+130</f>
        <v>176</v>
      </c>
      <c r="F66" s="48">
        <v>1840</v>
      </c>
      <c r="G66" s="41" t="s">
        <v>195</v>
      </c>
    </row>
    <row r="67" spans="1:7" x14ac:dyDescent="0.2">
      <c r="A67" s="126"/>
      <c r="B67" s="99" t="s">
        <v>77</v>
      </c>
      <c r="C67" s="109">
        <v>500</v>
      </c>
      <c r="D67" s="48">
        <v>495</v>
      </c>
      <c r="E67" s="44">
        <v>495</v>
      </c>
      <c r="F67" s="48">
        <v>660</v>
      </c>
      <c r="G67" s="41"/>
    </row>
    <row r="68" spans="1:7" x14ac:dyDescent="0.2">
      <c r="A68" s="126"/>
      <c r="B68" s="99" t="s">
        <v>82</v>
      </c>
      <c r="C68" s="109">
        <v>0</v>
      </c>
      <c r="D68" s="48"/>
      <c r="E68" s="44"/>
      <c r="F68" s="48">
        <v>875</v>
      </c>
      <c r="G68" s="73" t="s">
        <v>156</v>
      </c>
    </row>
    <row r="69" spans="1:7" x14ac:dyDescent="0.2">
      <c r="A69" s="126"/>
      <c r="B69" s="99" t="s">
        <v>84</v>
      </c>
      <c r="C69" s="109">
        <v>708</v>
      </c>
      <c r="D69" s="48"/>
      <c r="E69" s="44"/>
      <c r="F69" s="48">
        <v>236</v>
      </c>
      <c r="G69" s="73"/>
    </row>
    <row r="70" spans="1:7" x14ac:dyDescent="0.2">
      <c r="A70" s="126"/>
      <c r="B70" s="99" t="s">
        <v>74</v>
      </c>
      <c r="C70" s="109">
        <v>450</v>
      </c>
      <c r="D70" s="48"/>
      <c r="E70" s="44"/>
      <c r="F70" s="48">
        <v>0</v>
      </c>
      <c r="G70" s="73"/>
    </row>
    <row r="71" spans="1:7" x14ac:dyDescent="0.2">
      <c r="A71" s="126"/>
      <c r="B71" s="99" t="s">
        <v>76</v>
      </c>
      <c r="C71" s="109">
        <v>400</v>
      </c>
      <c r="D71" s="48">
        <f>40+66</f>
        <v>106</v>
      </c>
      <c r="E71" s="44">
        <v>40</v>
      </c>
      <c r="F71" s="48">
        <v>193</v>
      </c>
      <c r="G71" s="73" t="s">
        <v>169</v>
      </c>
    </row>
    <row r="72" spans="1:7" x14ac:dyDescent="0.2">
      <c r="A72" s="126"/>
      <c r="B72" s="99" t="s">
        <v>75</v>
      </c>
      <c r="C72" s="109">
        <v>0</v>
      </c>
      <c r="D72" s="48"/>
      <c r="E72" s="44"/>
      <c r="F72" s="48">
        <v>0</v>
      </c>
      <c r="G72" s="73" t="s">
        <v>152</v>
      </c>
    </row>
    <row r="73" spans="1:7" x14ac:dyDescent="0.2">
      <c r="A73" s="126"/>
      <c r="B73" s="98" t="s">
        <v>78</v>
      </c>
      <c r="C73" s="108">
        <v>200</v>
      </c>
      <c r="D73" s="44">
        <v>32</v>
      </c>
      <c r="E73" s="44">
        <v>32</v>
      </c>
      <c r="F73" s="44">
        <v>93</v>
      </c>
      <c r="G73" s="41"/>
    </row>
    <row r="74" spans="1:7" x14ac:dyDescent="0.2">
      <c r="A74" s="126"/>
      <c r="B74" s="98" t="s">
        <v>80</v>
      </c>
      <c r="C74" s="108">
        <v>100</v>
      </c>
      <c r="D74" s="44">
        <v>12</v>
      </c>
      <c r="E74" s="44">
        <v>12</v>
      </c>
      <c r="F74" s="44">
        <v>100</v>
      </c>
      <c r="G74" s="41" t="s">
        <v>170</v>
      </c>
    </row>
    <row r="75" spans="1:7" x14ac:dyDescent="0.2">
      <c r="A75" s="126"/>
      <c r="B75" s="98" t="s">
        <v>81</v>
      </c>
      <c r="C75" s="108">
        <v>100</v>
      </c>
      <c r="D75" s="44">
        <v>22</v>
      </c>
      <c r="E75" s="44">
        <v>22</v>
      </c>
      <c r="F75" s="44"/>
      <c r="G75" s="41"/>
    </row>
    <row r="76" spans="1:7" x14ac:dyDescent="0.2">
      <c r="A76" s="127"/>
      <c r="B76" s="98" t="s">
        <v>83</v>
      </c>
      <c r="C76" s="108">
        <v>50</v>
      </c>
      <c r="D76" s="44"/>
      <c r="E76" s="44"/>
      <c r="F76" s="44">
        <v>23</v>
      </c>
      <c r="G76" s="41"/>
    </row>
    <row r="77" spans="1:7" s="65" customFormat="1" ht="19" x14ac:dyDescent="0.25">
      <c r="A77" s="64"/>
      <c r="B77" s="64" t="s">
        <v>97</v>
      </c>
      <c r="C77" s="111">
        <f>SUM(C66:C76)</f>
        <v>4508</v>
      </c>
      <c r="D77" s="105">
        <f t="shared" ref="D77" si="5">SUM(D66:D76)</f>
        <v>843</v>
      </c>
      <c r="E77" s="105">
        <f t="shared" ref="E77" si="6">SUM(E66:E76)</f>
        <v>777</v>
      </c>
      <c r="F77" s="55">
        <f t="shared" ref="E77:F77" si="7">SUM(F66:F76)</f>
        <v>4020</v>
      </c>
      <c r="G77" s="52"/>
    </row>
    <row r="78" spans="1:7" x14ac:dyDescent="0.2">
      <c r="C78" s="112"/>
    </row>
    <row r="79" spans="1:7" x14ac:dyDescent="0.2">
      <c r="A79" s="121" t="s">
        <v>94</v>
      </c>
      <c r="B79" s="98" t="s">
        <v>95</v>
      </c>
      <c r="C79" s="108"/>
      <c r="D79" s="44">
        <v>487</v>
      </c>
      <c r="E79" s="44">
        <v>487</v>
      </c>
      <c r="F79" s="44">
        <v>4742</v>
      </c>
      <c r="G79" s="41" t="s">
        <v>172</v>
      </c>
    </row>
    <row r="80" spans="1:7" x14ac:dyDescent="0.2">
      <c r="A80" s="121"/>
      <c r="B80" s="99" t="s">
        <v>93</v>
      </c>
      <c r="C80" s="120">
        <f>5376+4508-1000</f>
        <v>8884</v>
      </c>
      <c r="D80" s="48">
        <f>C80-156-2600</f>
        <v>6128</v>
      </c>
      <c r="E80" s="44">
        <v>2620</v>
      </c>
      <c r="F80" s="48">
        <v>5888</v>
      </c>
      <c r="G80" s="73" t="s">
        <v>194</v>
      </c>
    </row>
    <row r="81" spans="1:7" s="67" customFormat="1" ht="19" x14ac:dyDescent="0.25">
      <c r="A81" s="64"/>
      <c r="B81" s="64" t="s">
        <v>100</v>
      </c>
      <c r="C81" s="55">
        <f>SUM(C79:C80)</f>
        <v>8884</v>
      </c>
      <c r="D81" s="55">
        <f t="shared" ref="D81" si="8">SUM(D79:D80)</f>
        <v>6615</v>
      </c>
      <c r="E81" s="55">
        <f t="shared" ref="E81" si="9">SUM(E79:E80)</f>
        <v>3107</v>
      </c>
      <c r="F81" s="55">
        <f>SUM(F79:F80)</f>
        <v>10630</v>
      </c>
      <c r="G81" s="52"/>
    </row>
    <row r="83" spans="1:7" s="47" customFormat="1" ht="19" x14ac:dyDescent="0.25">
      <c r="B83" s="47" t="s">
        <v>103</v>
      </c>
      <c r="C83" s="63">
        <f t="shared" ref="C83:F83" si="10">C81+C77+C64+C43+C22</f>
        <v>281842.19440000004</v>
      </c>
      <c r="D83" s="63">
        <f t="shared" si="10"/>
        <v>22677</v>
      </c>
      <c r="E83" s="63">
        <f>E81+E77+E64+E43+E22</f>
        <v>17603</v>
      </c>
      <c r="F83" s="63">
        <f t="shared" si="10"/>
        <v>198960.14</v>
      </c>
      <c r="G83" s="50"/>
    </row>
    <row r="85" spans="1:7" s="47" customFormat="1" ht="20" thickBot="1" x14ac:dyDescent="0.3">
      <c r="B85" s="71" t="s">
        <v>101</v>
      </c>
      <c r="C85" s="72">
        <f t="shared" ref="C85:F85" si="11">C10-C83</f>
        <v>-0.19440000003669411</v>
      </c>
      <c r="D85" s="72">
        <f t="shared" si="11"/>
        <v>246157.30000000005</v>
      </c>
      <c r="E85" s="72">
        <f>E10-E83</f>
        <v>244988.94000000006</v>
      </c>
      <c r="F85" s="72">
        <f t="shared" si="11"/>
        <v>52317.429999999993</v>
      </c>
      <c r="G85" s="50"/>
    </row>
    <row r="87" spans="1:7" x14ac:dyDescent="0.2">
      <c r="F87"/>
      <c r="G87"/>
    </row>
    <row r="88" spans="1:7" x14ac:dyDescent="0.2">
      <c r="F88"/>
      <c r="G88"/>
    </row>
    <row r="89" spans="1:7" x14ac:dyDescent="0.2">
      <c r="F89"/>
      <c r="G89"/>
    </row>
    <row r="90" spans="1:7" x14ac:dyDescent="0.2">
      <c r="F90"/>
      <c r="G90"/>
    </row>
    <row r="91" spans="1:7" x14ac:dyDescent="0.2">
      <c r="F91"/>
      <c r="G91"/>
    </row>
    <row r="92" spans="1:7" x14ac:dyDescent="0.2">
      <c r="F92"/>
      <c r="G92"/>
    </row>
  </sheetData>
  <mergeCells count="6">
    <mergeCell ref="A79:A80"/>
    <mergeCell ref="A2:A9"/>
    <mergeCell ref="A12:A21"/>
    <mergeCell ref="A24:A42"/>
    <mergeCell ref="A45:A63"/>
    <mergeCell ref="A66:A76"/>
  </mergeCells>
  <pageMargins left="0.25" right="0.25" top="0.75" bottom="0.75" header="0.3" footer="0.3"/>
  <pageSetup scale="5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5A45-8F33-574B-9574-2AA5AA52462D}">
  <dimension ref="A1:D21"/>
  <sheetViews>
    <sheetView tabSelected="1" workbookViewId="0">
      <selection activeCell="A4" sqref="A4"/>
    </sheetView>
  </sheetViews>
  <sheetFormatPr baseColWidth="10" defaultRowHeight="15" x14ac:dyDescent="0.2"/>
  <cols>
    <col min="1" max="1" width="72.6640625" bestFit="1" customWidth="1"/>
    <col min="2" max="2" width="34.83203125" style="39" customWidth="1"/>
    <col min="3" max="3" width="32.6640625" bestFit="1" customWidth="1"/>
    <col min="4" max="4" width="54.5" customWidth="1"/>
  </cols>
  <sheetData>
    <row r="1" spans="1:4" ht="30" x14ac:dyDescent="0.3">
      <c r="A1" s="114" t="s">
        <v>176</v>
      </c>
      <c r="B1" s="114"/>
      <c r="C1" s="114"/>
      <c r="D1" s="114"/>
    </row>
    <row r="2" spans="1:4" ht="16" x14ac:dyDescent="0.2">
      <c r="A2" s="115"/>
      <c r="B2" s="119">
        <v>44165</v>
      </c>
      <c r="C2" s="119">
        <v>44135</v>
      </c>
      <c r="D2" s="115"/>
    </row>
    <row r="3" spans="1:4" ht="16" x14ac:dyDescent="0.2">
      <c r="A3" s="115"/>
      <c r="D3" s="115"/>
    </row>
    <row r="4" spans="1:4" ht="16" x14ac:dyDescent="0.2">
      <c r="A4" s="115" t="s">
        <v>177</v>
      </c>
      <c r="B4" s="115"/>
      <c r="C4" s="115"/>
      <c r="D4" s="115"/>
    </row>
    <row r="5" spans="1:4" ht="16" x14ac:dyDescent="0.2">
      <c r="A5" s="115" t="s">
        <v>178</v>
      </c>
      <c r="B5" s="132">
        <v>119409.67</v>
      </c>
      <c r="C5" s="116">
        <v>22608.71</v>
      </c>
      <c r="D5" s="115"/>
    </row>
    <row r="6" spans="1:4" ht="16" x14ac:dyDescent="0.2">
      <c r="A6" s="115" t="s">
        <v>179</v>
      </c>
      <c r="B6" s="133">
        <v>414595.92</v>
      </c>
      <c r="C6" s="117">
        <v>218584.99</v>
      </c>
      <c r="D6" s="115"/>
    </row>
    <row r="7" spans="1:4" ht="16" x14ac:dyDescent="0.2">
      <c r="A7" s="115" t="s">
        <v>180</v>
      </c>
      <c r="B7" s="134">
        <v>407.7</v>
      </c>
      <c r="C7" s="118">
        <v>200121.2</v>
      </c>
      <c r="D7" s="115"/>
    </row>
    <row r="8" spans="1:4" ht="16" x14ac:dyDescent="0.2">
      <c r="A8" s="115" t="s">
        <v>181</v>
      </c>
      <c r="B8" s="132">
        <f>SUM(B5:B7)</f>
        <v>534413.28999999992</v>
      </c>
      <c r="C8" s="116">
        <f>SUM(C5:C7)</f>
        <v>441314.9</v>
      </c>
      <c r="D8" s="115"/>
    </row>
    <row r="9" spans="1:4" ht="16" x14ac:dyDescent="0.2">
      <c r="A9" s="115" t="s">
        <v>182</v>
      </c>
      <c r="B9" s="134">
        <f>B10-B8</f>
        <v>-27400.389999999898</v>
      </c>
      <c r="C9" s="118">
        <f>C10-C8</f>
        <v>-29526.48000000004</v>
      </c>
      <c r="D9" s="115" t="s">
        <v>192</v>
      </c>
    </row>
    <row r="10" spans="1:4" ht="16" x14ac:dyDescent="0.2">
      <c r="A10" s="115" t="s">
        <v>183</v>
      </c>
      <c r="B10" s="132">
        <v>507012.9</v>
      </c>
      <c r="C10" s="116">
        <v>411788.42</v>
      </c>
      <c r="D10" s="115"/>
    </row>
    <row r="11" spans="1:4" ht="16" x14ac:dyDescent="0.2">
      <c r="A11" s="115"/>
      <c r="B11" s="131"/>
      <c r="C11" s="115"/>
      <c r="D11" s="115"/>
    </row>
    <row r="12" spans="1:4" ht="16" x14ac:dyDescent="0.2">
      <c r="A12" s="115" t="s">
        <v>184</v>
      </c>
      <c r="B12" s="131"/>
      <c r="C12" s="115"/>
      <c r="D12" s="115"/>
    </row>
    <row r="13" spans="1:4" ht="16" x14ac:dyDescent="0.2">
      <c r="A13" s="115" t="s">
        <v>189</v>
      </c>
      <c r="B13" s="132">
        <f>'BvA 2020-11-30'!C83-'BvA 2020-11-30'!D83</f>
        <v>259165.19440000004</v>
      </c>
      <c r="C13" s="116">
        <v>259731</v>
      </c>
      <c r="D13" s="115"/>
    </row>
    <row r="14" spans="1:4" ht="16" x14ac:dyDescent="0.2">
      <c r="A14" s="115" t="s">
        <v>191</v>
      </c>
      <c r="B14" s="133">
        <f>'BvA 2020-11-30'!D10-'BvA 2020-11-30'!C10</f>
        <v>-13007.699999999953</v>
      </c>
      <c r="C14" s="117">
        <f>-14742+1381</f>
        <v>-13361</v>
      </c>
      <c r="D14" s="115"/>
    </row>
    <row r="15" spans="1:4" ht="16" x14ac:dyDescent="0.2">
      <c r="A15" s="115" t="s">
        <v>190</v>
      </c>
      <c r="B15" s="133">
        <v>88914.55</v>
      </c>
      <c r="C15" s="117">
        <v>0</v>
      </c>
      <c r="D15" s="115"/>
    </row>
    <row r="16" spans="1:4" ht="16" x14ac:dyDescent="0.2">
      <c r="A16" s="115" t="s">
        <v>185</v>
      </c>
      <c r="B16" s="133">
        <v>82500</v>
      </c>
      <c r="C16" s="117">
        <v>82500</v>
      </c>
      <c r="D16" s="115"/>
    </row>
    <row r="17" spans="1:4" ht="68" x14ac:dyDescent="0.2">
      <c r="A17" s="115" t="s">
        <v>186</v>
      </c>
      <c r="B17" s="133">
        <f>82741-9211+475+7653.15-1233.15-666.43</f>
        <v>79758.570000000007</v>
      </c>
      <c r="C17" s="117">
        <f>82741-9211</f>
        <v>73530</v>
      </c>
      <c r="D17" s="135" t="s">
        <v>196</v>
      </c>
    </row>
    <row r="18" spans="1:4" ht="16" x14ac:dyDescent="0.2">
      <c r="A18" s="115" t="s">
        <v>187</v>
      </c>
      <c r="B18" s="134">
        <f>B10-SUM(B13:B17)</f>
        <v>9682.2855999999447</v>
      </c>
      <c r="C18" s="118">
        <f>C10-SUM(C13:C17)</f>
        <v>9388.4199999999837</v>
      </c>
      <c r="D18" s="115"/>
    </row>
    <row r="19" spans="1:4" ht="16" x14ac:dyDescent="0.2">
      <c r="A19" s="115"/>
      <c r="B19" s="132">
        <f>SUM(B13:B18)</f>
        <v>507012.9</v>
      </c>
      <c r="C19" s="116">
        <f>SUM(C13:C18)</f>
        <v>411788.42</v>
      </c>
      <c r="D19" s="115"/>
    </row>
    <row r="20" spans="1:4" ht="16" x14ac:dyDescent="0.2">
      <c r="A20" s="115"/>
      <c r="B20" s="131"/>
      <c r="C20" s="115"/>
      <c r="D20" s="115"/>
    </row>
    <row r="21" spans="1:4" ht="16" x14ac:dyDescent="0.2">
      <c r="A21" s="115" t="s">
        <v>188</v>
      </c>
      <c r="B21" s="132">
        <f>B10-B19</f>
        <v>0</v>
      </c>
      <c r="C21" s="116">
        <f>C10-C19</f>
        <v>0</v>
      </c>
      <c r="D21" s="1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6"/>
  <sheetViews>
    <sheetView showGridLines="0" zoomScaleNormal="100" workbookViewId="0">
      <pane xSplit="1" ySplit="1" topLeftCell="B2" activePane="bottomRight" state="frozen"/>
      <selection activeCell="G4" sqref="G4"/>
      <selection pane="topRight" activeCell="G4" sqref="G4"/>
      <selection pane="bottomLeft" activeCell="G4" sqref="G4"/>
      <selection pane="bottomRight" activeCell="G4" sqref="G4"/>
    </sheetView>
  </sheetViews>
  <sheetFormatPr baseColWidth="10" defaultColWidth="8.6640625" defaultRowHeight="15" x14ac:dyDescent="0.2"/>
  <cols>
    <col min="1" max="1" width="14.6640625" customWidth="1"/>
    <col min="2" max="2" width="27.6640625" customWidth="1"/>
    <col min="3" max="4" width="24.5" bestFit="1" customWidth="1"/>
    <col min="5" max="5" width="20.33203125" bestFit="1" customWidth="1"/>
    <col min="6" max="6" width="21.1640625" bestFit="1" customWidth="1"/>
    <col min="7" max="7" width="20.33203125" bestFit="1" customWidth="1"/>
    <col min="8" max="8" width="120.6640625" style="3" bestFit="1" customWidth="1"/>
  </cols>
  <sheetData>
    <row r="1" spans="1:8" s="23" customFormat="1" ht="19" x14ac:dyDescent="0.25">
      <c r="A1" s="20"/>
      <c r="B1" s="20"/>
      <c r="C1" s="6" t="s">
        <v>85</v>
      </c>
      <c r="D1" s="6" t="s">
        <v>86</v>
      </c>
      <c r="E1" s="6" t="s">
        <v>87</v>
      </c>
      <c r="F1" s="6" t="s">
        <v>88</v>
      </c>
      <c r="G1" s="6" t="s">
        <v>89</v>
      </c>
      <c r="H1" s="6" t="s">
        <v>10</v>
      </c>
    </row>
    <row r="2" spans="1:8" x14ac:dyDescent="0.2">
      <c r="A2" s="122" t="s">
        <v>0</v>
      </c>
      <c r="B2" s="2" t="s">
        <v>1</v>
      </c>
      <c r="C2" s="22">
        <f>C84-SUM(C4:C10)</f>
        <v>281503.83999999997</v>
      </c>
      <c r="D2" s="22">
        <v>184000</v>
      </c>
      <c r="E2" s="22">
        <v>176295</v>
      </c>
      <c r="F2" s="22">
        <v>179000</v>
      </c>
      <c r="G2" s="22">
        <v>180262.57</v>
      </c>
      <c r="H2" s="21"/>
    </row>
    <row r="3" spans="1:8" x14ac:dyDescent="0.2">
      <c r="A3" s="123"/>
      <c r="B3" s="2" t="s">
        <v>2</v>
      </c>
      <c r="C3" s="5">
        <v>0</v>
      </c>
      <c r="D3" s="9">
        <v>43611</v>
      </c>
      <c r="E3" s="5"/>
      <c r="F3" s="5">
        <v>53441</v>
      </c>
      <c r="G3" s="5">
        <v>53441</v>
      </c>
      <c r="H3" s="2"/>
    </row>
    <row r="4" spans="1:8" x14ac:dyDescent="0.2">
      <c r="A4" s="123"/>
      <c r="B4" s="2" t="s">
        <v>3</v>
      </c>
      <c r="C4" s="5">
        <v>30471</v>
      </c>
      <c r="D4" s="5">
        <v>30471</v>
      </c>
      <c r="E4" s="5"/>
      <c r="F4" s="5">
        <v>29409</v>
      </c>
      <c r="G4" s="5">
        <v>29409</v>
      </c>
      <c r="H4" s="5"/>
    </row>
    <row r="5" spans="1:8" x14ac:dyDescent="0.2">
      <c r="A5" s="123"/>
      <c r="B5" s="2" t="s">
        <v>4</v>
      </c>
      <c r="C5" s="5">
        <v>28150</v>
      </c>
      <c r="D5" s="5">
        <v>28150</v>
      </c>
      <c r="E5" s="5"/>
      <c r="F5" s="5">
        <v>28150</v>
      </c>
      <c r="G5" s="5">
        <v>23905.88</v>
      </c>
      <c r="H5" s="2"/>
    </row>
    <row r="6" spans="1:8" x14ac:dyDescent="0.2">
      <c r="A6" s="123"/>
      <c r="B6" s="2" t="s">
        <v>5</v>
      </c>
      <c r="C6" s="5">
        <v>15000</v>
      </c>
      <c r="D6" s="5">
        <v>0</v>
      </c>
      <c r="E6" s="5"/>
      <c r="F6" s="5">
        <v>14433</v>
      </c>
      <c r="G6" s="5">
        <v>14433</v>
      </c>
      <c r="H6" s="2"/>
    </row>
    <row r="7" spans="1:8" x14ac:dyDescent="0.2">
      <c r="A7" s="123"/>
      <c r="B7" s="2" t="s">
        <v>6</v>
      </c>
      <c r="C7" s="5">
        <v>8000</v>
      </c>
      <c r="D7" s="5">
        <v>8000</v>
      </c>
      <c r="E7" s="5"/>
      <c r="F7" s="5">
        <v>8000</v>
      </c>
      <c r="G7" s="5">
        <v>9274</v>
      </c>
      <c r="H7" s="2"/>
    </row>
    <row r="8" spans="1:8" x14ac:dyDescent="0.2">
      <c r="A8" s="123"/>
      <c r="B8" s="2" t="s">
        <v>7</v>
      </c>
      <c r="C8" s="5">
        <v>1500</v>
      </c>
      <c r="D8" s="5">
        <v>1500</v>
      </c>
      <c r="E8" s="5"/>
      <c r="F8" s="5">
        <v>2500</v>
      </c>
      <c r="G8" s="5">
        <v>1518</v>
      </c>
      <c r="H8" s="2"/>
    </row>
    <row r="9" spans="1:8" x14ac:dyDescent="0.2">
      <c r="A9" s="123"/>
      <c r="B9" s="2" t="s">
        <v>8</v>
      </c>
      <c r="C9" s="5">
        <v>1500</v>
      </c>
      <c r="D9" s="5">
        <v>1500</v>
      </c>
      <c r="E9" s="5"/>
      <c r="F9" s="5">
        <v>1500</v>
      </c>
      <c r="G9" s="5">
        <v>1033</v>
      </c>
      <c r="H9" s="2"/>
    </row>
    <row r="10" spans="1:8" x14ac:dyDescent="0.2">
      <c r="A10" s="124"/>
      <c r="B10" s="2" t="s">
        <v>9</v>
      </c>
      <c r="C10" s="5">
        <v>150</v>
      </c>
      <c r="D10" s="5">
        <v>150</v>
      </c>
      <c r="E10" s="5"/>
      <c r="F10" s="5">
        <v>150</v>
      </c>
      <c r="G10" s="9">
        <v>102</v>
      </c>
      <c r="H10" s="2"/>
    </row>
    <row r="11" spans="1:8" s="19" customFormat="1" ht="19" x14ac:dyDescent="0.25">
      <c r="A11" s="27"/>
      <c r="B11" s="13" t="s">
        <v>90</v>
      </c>
      <c r="C11" s="14">
        <f>SUM(C2:C10)</f>
        <v>366274.83999999997</v>
      </c>
      <c r="D11" s="14">
        <f>SUM(D2:D10)</f>
        <v>297382</v>
      </c>
      <c r="E11" s="14"/>
      <c r="F11" s="14">
        <f>SUM(F2:F10)</f>
        <v>316583</v>
      </c>
      <c r="G11" s="14">
        <f>SUM(G2:G10)</f>
        <v>313378.45</v>
      </c>
      <c r="H11" s="13"/>
    </row>
    <row r="12" spans="1:8" ht="19" x14ac:dyDescent="0.2">
      <c r="A12" s="12" t="s">
        <v>11</v>
      </c>
    </row>
    <row r="13" spans="1:8" x14ac:dyDescent="0.2">
      <c r="A13" s="125" t="s">
        <v>47</v>
      </c>
      <c r="B13" s="2" t="s">
        <v>14</v>
      </c>
      <c r="C13" s="5">
        <v>58761.5</v>
      </c>
      <c r="D13" s="5">
        <v>58761.5</v>
      </c>
      <c r="E13" s="5"/>
      <c r="F13" s="5">
        <v>64402.5</v>
      </c>
      <c r="G13" s="5">
        <v>64402.5</v>
      </c>
      <c r="H13" s="2" t="s">
        <v>13</v>
      </c>
    </row>
    <row r="14" spans="1:8" x14ac:dyDescent="0.2">
      <c r="A14" s="125"/>
      <c r="B14" s="2" t="s">
        <v>15</v>
      </c>
      <c r="C14" s="5">
        <v>61856</v>
      </c>
      <c r="D14" s="5">
        <v>61856</v>
      </c>
      <c r="E14" s="5"/>
      <c r="F14" s="5">
        <v>0</v>
      </c>
      <c r="G14" s="5">
        <v>0</v>
      </c>
      <c r="H14" s="2" t="s">
        <v>105</v>
      </c>
    </row>
    <row r="15" spans="1:8" x14ac:dyDescent="0.2">
      <c r="A15" s="125"/>
      <c r="B15" s="2" t="s">
        <v>16</v>
      </c>
      <c r="C15" s="5">
        <v>26594</v>
      </c>
      <c r="D15" s="5">
        <v>26594</v>
      </c>
      <c r="E15" s="5"/>
      <c r="F15" s="5">
        <v>26230</v>
      </c>
      <c r="G15" s="5">
        <v>26230</v>
      </c>
      <c r="H15" s="2" t="s">
        <v>28</v>
      </c>
    </row>
    <row r="16" spans="1:8" x14ac:dyDescent="0.2">
      <c r="A16" s="125"/>
      <c r="B16" s="34" t="s">
        <v>17</v>
      </c>
      <c r="C16" s="9">
        <v>24264.34</v>
      </c>
      <c r="D16" s="9">
        <v>24264.34</v>
      </c>
      <c r="E16" s="9"/>
      <c r="F16" s="9">
        <v>23258</v>
      </c>
      <c r="G16" s="9">
        <f>F16*0.75</f>
        <v>17443.5</v>
      </c>
      <c r="H16" s="2" t="s">
        <v>18</v>
      </c>
    </row>
    <row r="17" spans="1:8" x14ac:dyDescent="0.2">
      <c r="A17" s="125"/>
      <c r="B17" s="34" t="s">
        <v>19</v>
      </c>
      <c r="C17" s="9">
        <v>22603.52</v>
      </c>
      <c r="D17" s="9">
        <v>22603.52</v>
      </c>
      <c r="E17" s="9"/>
      <c r="F17" s="9">
        <v>21648</v>
      </c>
      <c r="G17" s="9">
        <f>F17*0.75</f>
        <v>16236</v>
      </c>
      <c r="H17" s="2" t="s">
        <v>20</v>
      </c>
    </row>
    <row r="18" spans="1:8" x14ac:dyDescent="0.2">
      <c r="A18" s="125"/>
      <c r="B18" s="2" t="s">
        <v>24</v>
      </c>
      <c r="C18" s="5">
        <v>18429</v>
      </c>
      <c r="D18" s="5">
        <v>18429</v>
      </c>
      <c r="E18" s="5"/>
      <c r="F18" s="5">
        <v>17749</v>
      </c>
      <c r="G18" s="5">
        <v>17749</v>
      </c>
      <c r="H18" s="2" t="s">
        <v>27</v>
      </c>
    </row>
    <row r="19" spans="1:8" x14ac:dyDescent="0.2">
      <c r="A19" s="125"/>
      <c r="B19" s="34" t="s">
        <v>43</v>
      </c>
      <c r="C19" s="9">
        <v>17000</v>
      </c>
      <c r="D19" s="9">
        <v>17000</v>
      </c>
      <c r="E19" s="9"/>
      <c r="F19" s="9">
        <v>17000</v>
      </c>
      <c r="G19" s="9">
        <f>F19*0.75</f>
        <v>12750</v>
      </c>
      <c r="H19" s="2" t="s">
        <v>44</v>
      </c>
    </row>
    <row r="20" spans="1:8" x14ac:dyDescent="0.2">
      <c r="A20" s="125"/>
      <c r="B20" s="2" t="s">
        <v>22</v>
      </c>
      <c r="C20" s="5">
        <v>13750</v>
      </c>
      <c r="D20" s="5">
        <v>13750</v>
      </c>
      <c r="E20" s="5"/>
      <c r="F20" s="5">
        <v>13050</v>
      </c>
      <c r="G20" s="5">
        <f>0.75*F20</f>
        <v>9787.5</v>
      </c>
      <c r="H20" s="2" t="s">
        <v>25</v>
      </c>
    </row>
    <row r="21" spans="1:8" x14ac:dyDescent="0.2">
      <c r="A21" s="125"/>
      <c r="B21" s="34" t="s">
        <v>21</v>
      </c>
      <c r="C21" s="9">
        <v>11635.48</v>
      </c>
      <c r="D21" s="9">
        <v>11635.48</v>
      </c>
      <c r="E21" s="9"/>
      <c r="F21" s="9">
        <v>10936</v>
      </c>
      <c r="G21" s="9">
        <f>0.75*F21</f>
        <v>8202</v>
      </c>
      <c r="H21" s="2" t="s">
        <v>29</v>
      </c>
    </row>
    <row r="22" spans="1:8" x14ac:dyDescent="0.2">
      <c r="A22" s="125"/>
      <c r="B22" s="2" t="s">
        <v>23</v>
      </c>
      <c r="C22" s="5">
        <v>1925</v>
      </c>
      <c r="D22" s="5">
        <v>1925</v>
      </c>
      <c r="E22" s="5"/>
      <c r="F22" s="5">
        <v>1350</v>
      </c>
      <c r="G22" s="5">
        <f>0.75*F22</f>
        <v>1012.5</v>
      </c>
      <c r="H22" s="2" t="s">
        <v>26</v>
      </c>
    </row>
    <row r="23" spans="1:8" s="7" customFormat="1" ht="19" x14ac:dyDescent="0.25">
      <c r="A23" s="15"/>
      <c r="B23" s="13" t="s">
        <v>91</v>
      </c>
      <c r="C23" s="16">
        <f>SUM(C13:C22)</f>
        <v>256818.84</v>
      </c>
      <c r="D23" s="16">
        <f>SUM(D13:D22)</f>
        <v>256818.84</v>
      </c>
      <c r="E23" s="17"/>
      <c r="F23" s="16">
        <f>SUM(F13:F22)</f>
        <v>195623.5</v>
      </c>
      <c r="G23" s="16">
        <f>SUM(G13:G22)</f>
        <v>173813</v>
      </c>
      <c r="H23" s="18"/>
    </row>
    <row r="24" spans="1:8" x14ac:dyDescent="0.2">
      <c r="A24" s="10"/>
      <c r="C24" s="4"/>
      <c r="D24" s="4"/>
      <c r="E24" s="1"/>
      <c r="F24" s="1"/>
      <c r="G24" s="1"/>
    </row>
    <row r="25" spans="1:8" x14ac:dyDescent="0.2">
      <c r="A25" s="128" t="s">
        <v>53</v>
      </c>
      <c r="B25" s="35" t="s">
        <v>30</v>
      </c>
      <c r="C25" s="9">
        <v>28150</v>
      </c>
      <c r="D25" s="9">
        <v>28150</v>
      </c>
      <c r="E25" s="9"/>
      <c r="F25" s="9">
        <v>28072</v>
      </c>
      <c r="G25" s="9">
        <f>0.75*F25</f>
        <v>21054</v>
      </c>
      <c r="H25" s="2"/>
    </row>
    <row r="26" spans="1:8" x14ac:dyDescent="0.2">
      <c r="A26" s="129"/>
      <c r="B26" s="35" t="s">
        <v>92</v>
      </c>
      <c r="C26" s="9">
        <v>12986</v>
      </c>
      <c r="D26" s="9">
        <v>12986</v>
      </c>
      <c r="E26" s="9"/>
      <c r="F26" s="9">
        <v>12986</v>
      </c>
      <c r="G26" s="9">
        <f>0.75*F26</f>
        <v>9739.5</v>
      </c>
      <c r="H26" s="2"/>
    </row>
    <row r="27" spans="1:8" x14ac:dyDescent="0.2">
      <c r="A27" s="129"/>
      <c r="B27" s="29" t="s">
        <v>31</v>
      </c>
      <c r="C27" s="5">
        <v>7200</v>
      </c>
      <c r="D27" s="5">
        <v>7200</v>
      </c>
      <c r="E27" s="2"/>
      <c r="F27" s="5">
        <v>6240</v>
      </c>
      <c r="G27" s="5">
        <v>7033</v>
      </c>
      <c r="H27" s="2" t="s">
        <v>32</v>
      </c>
    </row>
    <row r="28" spans="1:8" x14ac:dyDescent="0.2">
      <c r="A28" s="129"/>
      <c r="B28" s="29" t="s">
        <v>54</v>
      </c>
      <c r="C28" s="5">
        <v>7000</v>
      </c>
      <c r="D28" s="5">
        <v>7000</v>
      </c>
      <c r="E28" s="2"/>
      <c r="F28" s="5">
        <v>7000</v>
      </c>
      <c r="G28" s="5">
        <v>7000</v>
      </c>
      <c r="H28" s="2"/>
    </row>
    <row r="29" spans="1:8" x14ac:dyDescent="0.2">
      <c r="A29" s="129"/>
      <c r="B29" s="29" t="s">
        <v>33</v>
      </c>
      <c r="C29" s="5">
        <v>3500</v>
      </c>
      <c r="D29" s="5">
        <v>3500</v>
      </c>
      <c r="E29" s="2"/>
      <c r="F29" s="5">
        <v>3500</v>
      </c>
      <c r="G29" s="5">
        <v>3308</v>
      </c>
      <c r="H29" s="2" t="s">
        <v>34</v>
      </c>
    </row>
    <row r="30" spans="1:8" x14ac:dyDescent="0.2">
      <c r="A30" s="129"/>
      <c r="B30" s="29" t="s">
        <v>39</v>
      </c>
      <c r="C30" s="5">
        <v>860</v>
      </c>
      <c r="D30" s="5">
        <v>860</v>
      </c>
      <c r="E30" s="2"/>
      <c r="F30" s="5">
        <v>860</v>
      </c>
      <c r="G30" s="5">
        <v>629</v>
      </c>
      <c r="H30" s="2" t="s">
        <v>42</v>
      </c>
    </row>
    <row r="31" spans="1:8" x14ac:dyDescent="0.2">
      <c r="A31" s="129"/>
      <c r="B31" s="29" t="s">
        <v>60</v>
      </c>
      <c r="C31" s="5">
        <v>726</v>
      </c>
      <c r="D31" s="5">
        <v>726</v>
      </c>
      <c r="E31" s="2"/>
      <c r="F31" s="5">
        <v>726</v>
      </c>
      <c r="G31" s="5">
        <v>246.58</v>
      </c>
      <c r="H31" s="2"/>
    </row>
    <row r="32" spans="1:8" x14ac:dyDescent="0.2">
      <c r="A32" s="129"/>
      <c r="B32" s="29" t="s">
        <v>45</v>
      </c>
      <c r="C32" s="5">
        <v>700</v>
      </c>
      <c r="D32" s="5">
        <v>700</v>
      </c>
      <c r="E32" s="2"/>
      <c r="F32" s="5">
        <v>700</v>
      </c>
      <c r="G32" s="5">
        <f>0.75*F32</f>
        <v>525</v>
      </c>
      <c r="H32" s="2"/>
    </row>
    <row r="33" spans="1:8" x14ac:dyDescent="0.2">
      <c r="A33" s="129"/>
      <c r="B33" s="29" t="s">
        <v>48</v>
      </c>
      <c r="C33" s="5">
        <v>700</v>
      </c>
      <c r="D33" s="5">
        <v>700</v>
      </c>
      <c r="E33" s="2"/>
      <c r="F33" s="5">
        <v>700</v>
      </c>
      <c r="G33" s="2">
        <v>675</v>
      </c>
      <c r="H33" s="2"/>
    </row>
    <row r="34" spans="1:8" x14ac:dyDescent="0.2">
      <c r="A34" s="129"/>
      <c r="B34" s="29" t="s">
        <v>102</v>
      </c>
      <c r="C34" s="5">
        <v>600</v>
      </c>
      <c r="D34" s="5">
        <v>600</v>
      </c>
      <c r="E34" s="2"/>
      <c r="F34" s="5">
        <v>600</v>
      </c>
      <c r="G34" s="2">
        <v>0</v>
      </c>
      <c r="H34" s="2"/>
    </row>
    <row r="35" spans="1:8" x14ac:dyDescent="0.2">
      <c r="A35" s="129"/>
      <c r="B35" s="29" t="s">
        <v>38</v>
      </c>
      <c r="C35" s="5">
        <v>455</v>
      </c>
      <c r="D35" s="5">
        <v>455</v>
      </c>
      <c r="E35" s="2"/>
      <c r="F35" s="5">
        <v>455</v>
      </c>
      <c r="G35" s="2">
        <v>0</v>
      </c>
      <c r="H35" s="2" t="s">
        <v>41</v>
      </c>
    </row>
    <row r="36" spans="1:8" x14ac:dyDescent="0.2">
      <c r="A36" s="129"/>
      <c r="B36" s="29" t="s">
        <v>35</v>
      </c>
      <c r="C36" s="5">
        <v>400</v>
      </c>
      <c r="D36" s="5">
        <v>400</v>
      </c>
      <c r="E36" s="2"/>
      <c r="F36" s="5">
        <v>400</v>
      </c>
      <c r="G36" s="2">
        <v>200</v>
      </c>
      <c r="H36" s="2"/>
    </row>
    <row r="37" spans="1:8" x14ac:dyDescent="0.2">
      <c r="A37" s="129"/>
      <c r="B37" s="29" t="s">
        <v>36</v>
      </c>
      <c r="C37" s="5">
        <v>400</v>
      </c>
      <c r="D37" s="5">
        <v>400</v>
      </c>
      <c r="E37" s="2"/>
      <c r="F37" s="5">
        <v>400</v>
      </c>
      <c r="G37" s="2">
        <v>130</v>
      </c>
      <c r="H37" s="2"/>
    </row>
    <row r="38" spans="1:8" x14ac:dyDescent="0.2">
      <c r="A38" s="129"/>
      <c r="B38" s="29" t="s">
        <v>37</v>
      </c>
      <c r="C38" s="5">
        <v>400</v>
      </c>
      <c r="D38" s="5">
        <v>400</v>
      </c>
      <c r="E38" s="2"/>
      <c r="F38" s="5">
        <v>400</v>
      </c>
      <c r="G38" s="2">
        <v>0</v>
      </c>
      <c r="H38" s="2" t="s">
        <v>40</v>
      </c>
    </row>
    <row r="39" spans="1:8" x14ac:dyDescent="0.2">
      <c r="A39" s="129"/>
      <c r="B39" s="30" t="s">
        <v>62</v>
      </c>
      <c r="C39" s="5">
        <v>400</v>
      </c>
      <c r="D39" s="5">
        <v>400</v>
      </c>
      <c r="E39" s="2"/>
      <c r="F39" s="5">
        <v>400</v>
      </c>
      <c r="G39" s="2">
        <v>0</v>
      </c>
      <c r="H39" s="2"/>
    </row>
    <row r="40" spans="1:8" x14ac:dyDescent="0.2">
      <c r="A40" s="129"/>
      <c r="B40" s="29" t="s">
        <v>61</v>
      </c>
      <c r="C40" s="5">
        <v>300</v>
      </c>
      <c r="D40" s="5">
        <v>300</v>
      </c>
      <c r="E40" s="2"/>
      <c r="F40" s="5">
        <v>300</v>
      </c>
      <c r="G40" s="2">
        <v>9</v>
      </c>
      <c r="H40" s="2"/>
    </row>
    <row r="41" spans="1:8" x14ac:dyDescent="0.2">
      <c r="A41" s="129"/>
      <c r="B41" s="31" t="s">
        <v>63</v>
      </c>
      <c r="C41" s="5">
        <v>150</v>
      </c>
      <c r="D41" s="5">
        <v>150</v>
      </c>
      <c r="E41" s="2"/>
      <c r="F41" s="5">
        <v>150</v>
      </c>
      <c r="G41" s="2">
        <v>0</v>
      </c>
      <c r="H41" s="2"/>
    </row>
    <row r="42" spans="1:8" x14ac:dyDescent="0.2">
      <c r="A42" s="129"/>
      <c r="B42" s="29" t="s">
        <v>64</v>
      </c>
      <c r="C42" s="5">
        <v>150</v>
      </c>
      <c r="D42" s="5">
        <v>150</v>
      </c>
      <c r="E42" s="2"/>
      <c r="F42" s="5">
        <v>150</v>
      </c>
      <c r="G42" s="2">
        <v>0</v>
      </c>
      <c r="H42" s="2"/>
    </row>
    <row r="43" spans="1:8" x14ac:dyDescent="0.2">
      <c r="A43" s="130"/>
      <c r="B43" s="29" t="s">
        <v>52</v>
      </c>
      <c r="C43" s="5">
        <v>100</v>
      </c>
      <c r="D43" s="5">
        <v>100</v>
      </c>
      <c r="E43" s="2"/>
      <c r="F43" s="5">
        <v>100</v>
      </c>
      <c r="G43" s="2">
        <v>99.56</v>
      </c>
      <c r="H43" s="2"/>
    </row>
    <row r="44" spans="1:8" s="7" customFormat="1" ht="19" x14ac:dyDescent="0.25">
      <c r="A44" s="15"/>
      <c r="B44" s="25" t="s">
        <v>99</v>
      </c>
      <c r="C44" s="16">
        <f>SUM(C25:C43)</f>
        <v>65177</v>
      </c>
      <c r="D44" s="16">
        <f>SUM(D25:D43)</f>
        <v>65177</v>
      </c>
      <c r="E44" s="17">
        <f>SUM(E25:E43)</f>
        <v>0</v>
      </c>
      <c r="F44" s="17">
        <f>SUM(F25:F43)</f>
        <v>64139</v>
      </c>
      <c r="G44" s="17">
        <f>SUM(G25:G43)</f>
        <v>50648.639999999999</v>
      </c>
      <c r="H44" s="18"/>
    </row>
    <row r="45" spans="1:8" x14ac:dyDescent="0.2">
      <c r="A45" s="10"/>
    </row>
    <row r="46" spans="1:8" x14ac:dyDescent="0.2">
      <c r="A46" s="121" t="s">
        <v>12</v>
      </c>
      <c r="B46" s="2" t="s">
        <v>106</v>
      </c>
      <c r="C46" s="5">
        <v>3500</v>
      </c>
      <c r="D46" s="5">
        <v>3500</v>
      </c>
      <c r="E46" s="5"/>
      <c r="F46" s="5">
        <v>3500</v>
      </c>
      <c r="G46" s="5"/>
      <c r="H46" s="2"/>
    </row>
    <row r="47" spans="1:8" x14ac:dyDescent="0.2">
      <c r="A47" s="121"/>
      <c r="B47" s="34" t="s">
        <v>65</v>
      </c>
      <c r="C47" s="9">
        <v>3000</v>
      </c>
      <c r="D47" s="9">
        <v>3000</v>
      </c>
      <c r="E47" s="9"/>
      <c r="F47" s="9">
        <v>3000</v>
      </c>
      <c r="G47" s="9"/>
      <c r="H47" s="2"/>
    </row>
    <row r="48" spans="1:8" x14ac:dyDescent="0.2">
      <c r="A48" s="121"/>
      <c r="B48" s="2" t="s">
        <v>51</v>
      </c>
      <c r="C48" s="5">
        <v>2850</v>
      </c>
      <c r="D48" s="5">
        <v>2850</v>
      </c>
      <c r="E48" s="5"/>
      <c r="F48" s="5">
        <v>2850</v>
      </c>
      <c r="G48" s="5">
        <v>2730</v>
      </c>
      <c r="H48" s="2" t="s">
        <v>104</v>
      </c>
    </row>
    <row r="49" spans="1:8" x14ac:dyDescent="0.2">
      <c r="A49" s="121"/>
      <c r="B49" s="34" t="s">
        <v>66</v>
      </c>
      <c r="C49" s="9">
        <v>2000</v>
      </c>
      <c r="D49" s="9">
        <v>2000</v>
      </c>
      <c r="E49" s="34"/>
      <c r="F49" s="9">
        <v>2000</v>
      </c>
      <c r="G49" s="9">
        <v>892</v>
      </c>
      <c r="H49" s="2"/>
    </row>
    <row r="50" spans="1:8" x14ac:dyDescent="0.2">
      <c r="A50" s="121"/>
      <c r="B50" s="2" t="s">
        <v>55</v>
      </c>
      <c r="C50" s="5">
        <v>1500</v>
      </c>
      <c r="D50" s="5">
        <v>1500</v>
      </c>
      <c r="E50" s="5"/>
      <c r="F50" s="5">
        <v>1500</v>
      </c>
      <c r="G50" s="5">
        <v>500</v>
      </c>
      <c r="H50" s="2"/>
    </row>
    <row r="51" spans="1:8" x14ac:dyDescent="0.2">
      <c r="A51" s="121"/>
      <c r="B51" s="34" t="s">
        <v>68</v>
      </c>
      <c r="C51" s="9">
        <v>1500</v>
      </c>
      <c r="D51" s="9">
        <v>1500</v>
      </c>
      <c r="E51" s="9"/>
      <c r="F51" s="9">
        <v>1500</v>
      </c>
      <c r="G51" s="9">
        <v>850</v>
      </c>
      <c r="H51" s="2"/>
    </row>
    <row r="52" spans="1:8" x14ac:dyDescent="0.2">
      <c r="A52" s="121"/>
      <c r="B52" s="34" t="s">
        <v>49</v>
      </c>
      <c r="C52" s="36">
        <v>1000</v>
      </c>
      <c r="D52" s="36">
        <v>1000</v>
      </c>
      <c r="E52" s="36"/>
      <c r="F52" s="36">
        <v>1000</v>
      </c>
      <c r="G52" s="36"/>
      <c r="H52" s="2"/>
    </row>
    <row r="53" spans="1:8" x14ac:dyDescent="0.2">
      <c r="A53" s="121"/>
      <c r="B53" s="2" t="s">
        <v>57</v>
      </c>
      <c r="C53" s="5">
        <v>600</v>
      </c>
      <c r="D53" s="5">
        <v>600</v>
      </c>
      <c r="E53" s="5"/>
      <c r="F53" s="5">
        <v>600</v>
      </c>
      <c r="G53" s="5"/>
      <c r="H53" s="2"/>
    </row>
    <row r="54" spans="1:8" x14ac:dyDescent="0.2">
      <c r="A54" s="121"/>
      <c r="B54" s="2" t="s">
        <v>46</v>
      </c>
      <c r="C54" s="5">
        <v>500</v>
      </c>
      <c r="D54" s="5">
        <v>500</v>
      </c>
      <c r="E54" s="5"/>
      <c r="F54" s="5">
        <v>500</v>
      </c>
      <c r="G54" s="5"/>
      <c r="H54" s="2"/>
    </row>
    <row r="55" spans="1:8" x14ac:dyDescent="0.2">
      <c r="A55" s="121"/>
      <c r="B55" s="34" t="s">
        <v>67</v>
      </c>
      <c r="C55" s="9">
        <v>500</v>
      </c>
      <c r="D55" s="9">
        <v>500</v>
      </c>
      <c r="E55" s="9"/>
      <c r="F55" s="9">
        <v>500</v>
      </c>
      <c r="G55" s="9"/>
      <c r="H55" s="2"/>
    </row>
    <row r="56" spans="1:8" x14ac:dyDescent="0.2">
      <c r="A56" s="121"/>
      <c r="B56" s="2" t="s">
        <v>73</v>
      </c>
      <c r="C56" s="5">
        <v>500</v>
      </c>
      <c r="D56" s="5">
        <v>500</v>
      </c>
      <c r="E56" s="5"/>
      <c r="F56" s="5">
        <v>500</v>
      </c>
      <c r="G56" s="5">
        <v>632</v>
      </c>
      <c r="H56" s="2"/>
    </row>
    <row r="57" spans="1:8" x14ac:dyDescent="0.2">
      <c r="A57" s="121"/>
      <c r="B57" s="2" t="s">
        <v>69</v>
      </c>
      <c r="C57" s="5">
        <v>400</v>
      </c>
      <c r="D57" s="5">
        <v>400</v>
      </c>
      <c r="E57" s="5"/>
      <c r="F57" s="5">
        <v>400</v>
      </c>
      <c r="G57" s="5">
        <v>417</v>
      </c>
      <c r="H57" s="2"/>
    </row>
    <row r="58" spans="1:8" x14ac:dyDescent="0.2">
      <c r="A58" s="121"/>
      <c r="B58" s="2" t="s">
        <v>56</v>
      </c>
      <c r="C58" s="5">
        <v>350</v>
      </c>
      <c r="D58" s="5">
        <v>350</v>
      </c>
      <c r="E58" s="5"/>
      <c r="F58" s="5">
        <v>350</v>
      </c>
      <c r="G58" s="5">
        <v>84</v>
      </c>
      <c r="H58" s="2"/>
    </row>
    <row r="59" spans="1:8" x14ac:dyDescent="0.2">
      <c r="A59" s="121"/>
      <c r="B59" s="34" t="s">
        <v>70</v>
      </c>
      <c r="C59" s="9">
        <v>350</v>
      </c>
      <c r="D59" s="9">
        <v>350</v>
      </c>
      <c r="E59" s="9"/>
      <c r="F59" s="9">
        <v>350</v>
      </c>
      <c r="G59" s="9"/>
      <c r="H59" s="2"/>
    </row>
    <row r="60" spans="1:8" x14ac:dyDescent="0.2">
      <c r="A60" s="121"/>
      <c r="B60" s="2" t="s">
        <v>72</v>
      </c>
      <c r="C60" s="5">
        <v>311</v>
      </c>
      <c r="D60" s="5">
        <v>311</v>
      </c>
      <c r="E60" s="5"/>
      <c r="F60" s="5">
        <v>311</v>
      </c>
      <c r="G60" s="5">
        <v>360</v>
      </c>
      <c r="H60" s="2"/>
    </row>
    <row r="61" spans="1:8" x14ac:dyDescent="0.2">
      <c r="A61" s="121"/>
      <c r="B61" s="34" t="s">
        <v>59</v>
      </c>
      <c r="C61" s="9">
        <v>200</v>
      </c>
      <c r="D61" s="9">
        <v>200</v>
      </c>
      <c r="E61" s="9"/>
      <c r="F61" s="9">
        <v>200</v>
      </c>
      <c r="G61" s="9"/>
      <c r="H61" s="2"/>
    </row>
    <row r="62" spans="1:8" x14ac:dyDescent="0.2">
      <c r="A62" s="121"/>
      <c r="B62" s="34" t="s">
        <v>71</v>
      </c>
      <c r="C62" s="9">
        <v>150</v>
      </c>
      <c r="D62" s="9">
        <v>150</v>
      </c>
      <c r="E62" s="9"/>
      <c r="F62" s="9">
        <v>150</v>
      </c>
      <c r="G62" s="9"/>
      <c r="H62" s="2"/>
    </row>
    <row r="63" spans="1:8" x14ac:dyDescent="0.2">
      <c r="A63" s="121"/>
      <c r="B63" s="34" t="s">
        <v>58</v>
      </c>
      <c r="C63" s="9">
        <v>100</v>
      </c>
      <c r="D63" s="9">
        <v>100</v>
      </c>
      <c r="E63" s="9"/>
      <c r="F63" s="9">
        <v>100</v>
      </c>
      <c r="G63" s="9"/>
      <c r="H63" s="2"/>
    </row>
    <row r="64" spans="1:8" x14ac:dyDescent="0.2">
      <c r="A64" s="121"/>
      <c r="B64" s="34" t="s">
        <v>50</v>
      </c>
      <c r="C64" s="9">
        <v>50</v>
      </c>
      <c r="D64" s="9">
        <v>50</v>
      </c>
      <c r="E64" s="9"/>
      <c r="F64" s="9">
        <v>50</v>
      </c>
      <c r="G64" s="9"/>
      <c r="H64" s="2"/>
    </row>
    <row r="65" spans="1:8" s="7" customFormat="1" ht="19" x14ac:dyDescent="0.25">
      <c r="A65" s="15"/>
      <c r="B65" s="25" t="s">
        <v>98</v>
      </c>
      <c r="C65" s="16">
        <f>SUM(C46:C64)</f>
        <v>19361</v>
      </c>
      <c r="D65" s="16">
        <f>SUM(D46:D64)</f>
        <v>19361</v>
      </c>
      <c r="E65" s="16">
        <f t="shared" ref="E65:G65" si="0">SUM(E46:E64)</f>
        <v>0</v>
      </c>
      <c r="F65" s="16">
        <f t="shared" si="0"/>
        <v>19361</v>
      </c>
      <c r="G65" s="16">
        <f t="shared" si="0"/>
        <v>6465</v>
      </c>
      <c r="H65" s="18"/>
    </row>
    <row r="66" spans="1:8" x14ac:dyDescent="0.2">
      <c r="A66" s="10"/>
      <c r="C66" s="1"/>
      <c r="D66" s="1"/>
      <c r="E66" s="1"/>
      <c r="F66" s="1"/>
      <c r="G66" s="1"/>
    </row>
    <row r="67" spans="1:8" x14ac:dyDescent="0.2">
      <c r="A67" s="128" t="s">
        <v>96</v>
      </c>
      <c r="B67" s="34" t="s">
        <v>79</v>
      </c>
      <c r="C67" s="9">
        <v>1000</v>
      </c>
      <c r="D67" s="9">
        <v>1000</v>
      </c>
      <c r="E67" s="34"/>
      <c r="F67" s="9">
        <v>1900</v>
      </c>
      <c r="G67" s="9">
        <v>1840</v>
      </c>
      <c r="H67" s="2"/>
    </row>
    <row r="68" spans="1:8" x14ac:dyDescent="0.2">
      <c r="A68" s="126"/>
      <c r="B68" s="34" t="s">
        <v>77</v>
      </c>
      <c r="C68" s="9">
        <v>660</v>
      </c>
      <c r="D68" s="9">
        <v>660</v>
      </c>
      <c r="E68" s="34"/>
      <c r="F68" s="9">
        <v>1200</v>
      </c>
      <c r="G68" s="9">
        <v>660</v>
      </c>
      <c r="H68" s="2"/>
    </row>
    <row r="69" spans="1:8" x14ac:dyDescent="0.2">
      <c r="A69" s="126"/>
      <c r="B69" s="2" t="s">
        <v>82</v>
      </c>
      <c r="C69" s="5">
        <v>900</v>
      </c>
      <c r="D69" s="5">
        <v>900</v>
      </c>
      <c r="E69" s="2"/>
      <c r="F69" s="5">
        <v>900</v>
      </c>
      <c r="G69" s="5">
        <v>875</v>
      </c>
      <c r="H69" s="2"/>
    </row>
    <row r="70" spans="1:8" x14ac:dyDescent="0.2">
      <c r="A70" s="126"/>
      <c r="B70" s="2" t="s">
        <v>84</v>
      </c>
      <c r="C70" s="5">
        <v>708</v>
      </c>
      <c r="D70" s="5">
        <v>708</v>
      </c>
      <c r="E70" s="2"/>
      <c r="F70" s="5">
        <v>708</v>
      </c>
      <c r="G70" s="5">
        <v>236</v>
      </c>
      <c r="H70" s="2"/>
    </row>
    <row r="71" spans="1:8" x14ac:dyDescent="0.2">
      <c r="A71" s="126"/>
      <c r="B71" s="2" t="s">
        <v>74</v>
      </c>
      <c r="C71" s="5">
        <v>450</v>
      </c>
      <c r="D71" s="5">
        <v>450</v>
      </c>
      <c r="E71" s="2"/>
      <c r="F71" s="5">
        <v>450</v>
      </c>
      <c r="G71" s="5">
        <v>0</v>
      </c>
      <c r="H71" s="2"/>
    </row>
    <row r="72" spans="1:8" x14ac:dyDescent="0.2">
      <c r="A72" s="126"/>
      <c r="B72" s="2" t="s">
        <v>76</v>
      </c>
      <c r="C72" s="5">
        <v>400</v>
      </c>
      <c r="D72" s="5">
        <v>400</v>
      </c>
      <c r="E72" s="2"/>
      <c r="F72" s="5">
        <v>400</v>
      </c>
      <c r="G72" s="5">
        <v>193</v>
      </c>
      <c r="H72" s="2"/>
    </row>
    <row r="73" spans="1:8" x14ac:dyDescent="0.2">
      <c r="A73" s="126"/>
      <c r="B73" s="2" t="s">
        <v>75</v>
      </c>
      <c r="C73" s="5">
        <v>350</v>
      </c>
      <c r="D73" s="5">
        <v>350</v>
      </c>
      <c r="E73" s="2"/>
      <c r="F73" s="5">
        <v>350</v>
      </c>
      <c r="G73" s="5">
        <v>0</v>
      </c>
      <c r="H73" s="2"/>
    </row>
    <row r="74" spans="1:8" x14ac:dyDescent="0.2">
      <c r="A74" s="126"/>
      <c r="B74" s="2" t="s">
        <v>78</v>
      </c>
      <c r="C74" s="5">
        <v>200</v>
      </c>
      <c r="D74" s="5">
        <v>200</v>
      </c>
      <c r="E74" s="2"/>
      <c r="F74" s="5">
        <v>200</v>
      </c>
      <c r="G74" s="5">
        <v>93</v>
      </c>
      <c r="H74" s="2"/>
    </row>
    <row r="75" spans="1:8" x14ac:dyDescent="0.2">
      <c r="A75" s="126"/>
      <c r="B75" s="2" t="s">
        <v>80</v>
      </c>
      <c r="C75" s="5">
        <v>100</v>
      </c>
      <c r="D75" s="5">
        <v>100</v>
      </c>
      <c r="E75" s="2"/>
      <c r="F75" s="5">
        <v>100</v>
      </c>
      <c r="G75" s="5">
        <v>100</v>
      </c>
      <c r="H75" s="2"/>
    </row>
    <row r="76" spans="1:8" x14ac:dyDescent="0.2">
      <c r="A76" s="126"/>
      <c r="B76" s="2" t="s">
        <v>81</v>
      </c>
      <c r="C76" s="5">
        <v>100</v>
      </c>
      <c r="D76" s="5">
        <v>100</v>
      </c>
      <c r="E76" s="2"/>
      <c r="F76" s="5">
        <v>100</v>
      </c>
      <c r="G76" s="5"/>
      <c r="H76" s="2"/>
    </row>
    <row r="77" spans="1:8" x14ac:dyDescent="0.2">
      <c r="A77" s="127"/>
      <c r="B77" s="2" t="s">
        <v>83</v>
      </c>
      <c r="C77" s="5">
        <v>50</v>
      </c>
      <c r="D77" s="5">
        <v>50</v>
      </c>
      <c r="E77" s="2"/>
      <c r="F77" s="5">
        <v>50</v>
      </c>
      <c r="G77" s="5">
        <v>23</v>
      </c>
      <c r="H77" s="2"/>
    </row>
    <row r="78" spans="1:8" s="26" customFormat="1" ht="19" x14ac:dyDescent="0.25">
      <c r="A78" s="25"/>
      <c r="B78" s="25" t="s">
        <v>97</v>
      </c>
      <c r="C78" s="16">
        <f>SUM(C67:C77)</f>
        <v>4918</v>
      </c>
      <c r="D78" s="16">
        <f>SUM(D67:D77)</f>
        <v>4918</v>
      </c>
      <c r="E78" s="16">
        <f t="shared" ref="E78:G78" si="1">SUM(E67:E77)</f>
        <v>0</v>
      </c>
      <c r="F78" s="16">
        <f t="shared" si="1"/>
        <v>6358</v>
      </c>
      <c r="G78" s="16">
        <f t="shared" si="1"/>
        <v>4020</v>
      </c>
      <c r="H78" s="13"/>
    </row>
    <row r="80" spans="1:8" x14ac:dyDescent="0.2">
      <c r="A80" s="121" t="s">
        <v>94</v>
      </c>
      <c r="B80" s="2" t="s">
        <v>95</v>
      </c>
      <c r="C80" s="5">
        <v>10000</v>
      </c>
      <c r="D80" s="5">
        <v>10000</v>
      </c>
      <c r="E80" s="5"/>
      <c r="F80" s="5">
        <v>10000</v>
      </c>
      <c r="G80" s="5">
        <v>4742</v>
      </c>
      <c r="H80" s="2"/>
    </row>
    <row r="81" spans="1:8" x14ac:dyDescent="0.2">
      <c r="A81" s="121"/>
      <c r="B81" s="34" t="s">
        <v>93</v>
      </c>
      <c r="C81" s="9">
        <v>10000</v>
      </c>
      <c r="D81" s="9">
        <v>10000</v>
      </c>
      <c r="E81" s="9"/>
      <c r="F81" s="9">
        <v>10000</v>
      </c>
      <c r="G81" s="9">
        <v>5888</v>
      </c>
      <c r="H81" s="2"/>
    </row>
    <row r="82" spans="1:8" s="28" customFormat="1" ht="19" x14ac:dyDescent="0.25">
      <c r="A82" s="25"/>
      <c r="B82" s="25" t="s">
        <v>100</v>
      </c>
      <c r="C82" s="16">
        <f>SUM(C80:C81)</f>
        <v>20000</v>
      </c>
      <c r="D82" s="16">
        <f>SUM(D80:D81)</f>
        <v>20000</v>
      </c>
      <c r="E82" s="16">
        <f>SUM(E80:E81)</f>
        <v>0</v>
      </c>
      <c r="F82" s="16">
        <f>SUM(F80:F81)</f>
        <v>20000</v>
      </c>
      <c r="G82" s="16">
        <f>SUM(G80:G81)</f>
        <v>10630</v>
      </c>
      <c r="H82" s="13"/>
    </row>
    <row r="84" spans="1:8" s="8" customFormat="1" ht="19" x14ac:dyDescent="0.25">
      <c r="B84" s="8" t="s">
        <v>103</v>
      </c>
      <c r="C84" s="24">
        <f>C82+C78+C65+C44+C23</f>
        <v>366274.83999999997</v>
      </c>
      <c r="D84" s="24">
        <f>D82+D78+D65+D44+D23</f>
        <v>366274.83999999997</v>
      </c>
      <c r="E84" s="24">
        <f t="shared" ref="E84:G84" si="2">E82+E78+E65+E44+E23</f>
        <v>0</v>
      </c>
      <c r="F84" s="24">
        <f t="shared" si="2"/>
        <v>305481.5</v>
      </c>
      <c r="G84" s="24">
        <f t="shared" si="2"/>
        <v>245576.64</v>
      </c>
      <c r="H84" s="11"/>
    </row>
    <row r="86" spans="1:8" s="8" customFormat="1" ht="20" thickBot="1" x14ac:dyDescent="0.3">
      <c r="B86" s="32" t="s">
        <v>101</v>
      </c>
      <c r="C86" s="33">
        <f>C11-C84</f>
        <v>0</v>
      </c>
      <c r="D86" s="33">
        <f>D11-D84</f>
        <v>-68892.839999999967</v>
      </c>
      <c r="E86" s="33">
        <f>E11-E84</f>
        <v>0</v>
      </c>
      <c r="F86" s="33">
        <f>F11-F84</f>
        <v>11101.5</v>
      </c>
      <c r="G86" s="33">
        <f>G11-G84</f>
        <v>67801.81</v>
      </c>
      <c r="H86" s="11"/>
    </row>
  </sheetData>
  <sortState xmlns:xlrd2="http://schemas.microsoft.com/office/spreadsheetml/2017/richdata2" ref="B47:D66">
    <sortCondition descending="1" ref="C48"/>
  </sortState>
  <mergeCells count="6">
    <mergeCell ref="A80:A81"/>
    <mergeCell ref="A2:A10"/>
    <mergeCell ref="A13:A22"/>
    <mergeCell ref="A46:A64"/>
    <mergeCell ref="A67:A77"/>
    <mergeCell ref="A25:A4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topLeftCell="A78" workbookViewId="0">
      <selection activeCell="G4" sqref="G4"/>
    </sheetView>
  </sheetViews>
  <sheetFormatPr baseColWidth="10" defaultColWidth="8.6640625" defaultRowHeight="15" x14ac:dyDescent="0.2"/>
  <cols>
    <col min="1" max="1" width="14.6640625" customWidth="1"/>
    <col min="2" max="2" width="27.6640625" customWidth="1"/>
    <col min="3" max="4" width="24.5" bestFit="1" customWidth="1"/>
    <col min="5" max="5" width="20.33203125" bestFit="1" customWidth="1"/>
    <col min="6" max="6" width="21.1640625" bestFit="1" customWidth="1"/>
    <col min="7" max="7" width="20.33203125" bestFit="1" customWidth="1"/>
    <col min="8" max="8" width="120.6640625" style="3" bestFit="1" customWidth="1"/>
  </cols>
  <sheetData>
    <row r="1" spans="1:8" s="23" customFormat="1" ht="19" x14ac:dyDescent="0.25">
      <c r="A1" s="20"/>
      <c r="B1" s="20"/>
      <c r="C1" s="6" t="s">
        <v>85</v>
      </c>
      <c r="D1" s="6" t="s">
        <v>86</v>
      </c>
      <c r="E1" s="6" t="s">
        <v>87</v>
      </c>
      <c r="F1" s="6" t="s">
        <v>88</v>
      </c>
      <c r="G1" s="6" t="s">
        <v>89</v>
      </c>
      <c r="H1" s="6" t="s">
        <v>10</v>
      </c>
    </row>
    <row r="2" spans="1:8" x14ac:dyDescent="0.2">
      <c r="A2" s="122" t="s">
        <v>0</v>
      </c>
      <c r="B2" s="2" t="s">
        <v>1</v>
      </c>
      <c r="C2" s="22">
        <f>C84-SUM(C3:C10)</f>
        <v>250795.41200000001</v>
      </c>
      <c r="D2" s="22">
        <v>184000</v>
      </c>
      <c r="E2" s="22">
        <v>176295</v>
      </c>
      <c r="F2" s="22">
        <v>179000</v>
      </c>
      <c r="G2" s="22">
        <v>180262.57</v>
      </c>
      <c r="H2" s="21"/>
    </row>
    <row r="3" spans="1:8" x14ac:dyDescent="0.2">
      <c r="A3" s="123"/>
      <c r="B3" s="2" t="s">
        <v>2</v>
      </c>
      <c r="C3" s="5">
        <f>D86</f>
        <v>-23218.640000000014</v>
      </c>
      <c r="D3" s="9">
        <v>43611</v>
      </c>
      <c r="E3" s="5"/>
      <c r="F3" s="5">
        <v>53441</v>
      </c>
      <c r="G3" s="5">
        <v>53441</v>
      </c>
      <c r="H3" s="2"/>
    </row>
    <row r="4" spans="1:8" x14ac:dyDescent="0.2">
      <c r="A4" s="123"/>
      <c r="B4" s="2" t="s">
        <v>3</v>
      </c>
      <c r="C4" s="5">
        <v>30471</v>
      </c>
      <c r="D4" s="5">
        <v>30471</v>
      </c>
      <c r="E4" s="5"/>
      <c r="F4" s="5">
        <v>29409</v>
      </c>
      <c r="G4" s="5">
        <v>29409</v>
      </c>
      <c r="H4" s="2"/>
    </row>
    <row r="5" spans="1:8" x14ac:dyDescent="0.2">
      <c r="A5" s="123"/>
      <c r="B5" s="2" t="s">
        <v>4</v>
      </c>
      <c r="C5" s="5">
        <v>28150</v>
      </c>
      <c r="D5" s="5">
        <v>28150</v>
      </c>
      <c r="E5" s="5"/>
      <c r="F5" s="5">
        <v>28150</v>
      </c>
      <c r="G5" s="5">
        <v>23905.88</v>
      </c>
      <c r="H5" s="2"/>
    </row>
    <row r="6" spans="1:8" x14ac:dyDescent="0.2">
      <c r="A6" s="123"/>
      <c r="B6" s="2" t="s">
        <v>5</v>
      </c>
      <c r="C6" s="5">
        <v>15000</v>
      </c>
      <c r="D6" s="5">
        <v>0</v>
      </c>
      <c r="E6" s="5"/>
      <c r="F6" s="5">
        <v>14433</v>
      </c>
      <c r="G6" s="5">
        <v>14433</v>
      </c>
      <c r="H6" s="2"/>
    </row>
    <row r="7" spans="1:8" x14ac:dyDescent="0.2">
      <c r="A7" s="123"/>
      <c r="B7" s="37" t="s">
        <v>6</v>
      </c>
      <c r="C7" s="5">
        <f>8000*1.5</f>
        <v>12000</v>
      </c>
      <c r="D7" s="5">
        <f>8000*1.5</f>
        <v>12000</v>
      </c>
      <c r="E7" s="5"/>
      <c r="F7" s="5">
        <v>8000</v>
      </c>
      <c r="G7" s="5">
        <v>9274</v>
      </c>
      <c r="H7" s="2"/>
    </row>
    <row r="8" spans="1:8" x14ac:dyDescent="0.2">
      <c r="A8" s="123"/>
      <c r="B8" s="2" t="s">
        <v>7</v>
      </c>
      <c r="C8" s="5">
        <v>1500</v>
      </c>
      <c r="D8" s="5">
        <v>1500</v>
      </c>
      <c r="E8" s="5"/>
      <c r="F8" s="5">
        <v>2500</v>
      </c>
      <c r="G8" s="5">
        <v>1518</v>
      </c>
      <c r="H8" s="2"/>
    </row>
    <row r="9" spans="1:8" x14ac:dyDescent="0.2">
      <c r="A9" s="123"/>
      <c r="B9" s="2" t="s">
        <v>8</v>
      </c>
      <c r="C9" s="5">
        <v>1500</v>
      </c>
      <c r="D9" s="5">
        <v>1500</v>
      </c>
      <c r="E9" s="5"/>
      <c r="F9" s="5">
        <v>1500</v>
      </c>
      <c r="G9" s="5">
        <v>1033</v>
      </c>
      <c r="H9" s="2"/>
    </row>
    <row r="10" spans="1:8" x14ac:dyDescent="0.2">
      <c r="A10" s="124"/>
      <c r="B10" s="2" t="s">
        <v>9</v>
      </c>
      <c r="C10" s="5">
        <v>150</v>
      </c>
      <c r="D10" s="5">
        <v>150</v>
      </c>
      <c r="E10" s="5"/>
      <c r="F10" s="5">
        <v>150</v>
      </c>
      <c r="G10" s="9">
        <v>102</v>
      </c>
      <c r="H10" s="2"/>
    </row>
    <row r="11" spans="1:8" s="19" customFormat="1" ht="19" x14ac:dyDescent="0.25">
      <c r="A11" s="27"/>
      <c r="B11" s="13" t="s">
        <v>90</v>
      </c>
      <c r="C11" s="14">
        <f>SUM(C2:C10)</f>
        <v>316347.772</v>
      </c>
      <c r="D11" s="14">
        <f>SUM(D2:D10)</f>
        <v>301382</v>
      </c>
      <c r="E11" s="14"/>
      <c r="F11" s="14">
        <f>SUM(F2:F10)</f>
        <v>316583</v>
      </c>
      <c r="G11" s="14">
        <f>SUM(G2:G10)</f>
        <v>313378.45</v>
      </c>
      <c r="H11" s="13"/>
    </row>
    <row r="12" spans="1:8" ht="19" x14ac:dyDescent="0.2">
      <c r="A12" s="12" t="s">
        <v>11</v>
      </c>
    </row>
    <row r="13" spans="1:8" x14ac:dyDescent="0.2">
      <c r="A13" s="125" t="s">
        <v>47</v>
      </c>
      <c r="B13" s="2" t="s">
        <v>14</v>
      </c>
      <c r="C13" s="5">
        <v>58761.5</v>
      </c>
      <c r="D13" s="5">
        <v>58761.5</v>
      </c>
      <c r="E13" s="5"/>
      <c r="F13" s="5">
        <v>64402.5</v>
      </c>
      <c r="G13" s="5">
        <v>64402.5</v>
      </c>
      <c r="H13" s="2" t="s">
        <v>107</v>
      </c>
    </row>
    <row r="14" spans="1:8" x14ac:dyDescent="0.2">
      <c r="A14" s="125"/>
      <c r="B14" s="2" t="s">
        <v>15</v>
      </c>
      <c r="C14" s="5">
        <f>0.8*61856</f>
        <v>49484.800000000003</v>
      </c>
      <c r="D14" s="5">
        <f>0.8*61856</f>
        <v>49484.800000000003</v>
      </c>
      <c r="E14" s="5"/>
      <c r="F14" s="5">
        <v>0</v>
      </c>
      <c r="G14" s="5">
        <v>0</v>
      </c>
      <c r="H14" s="2" t="s">
        <v>105</v>
      </c>
    </row>
    <row r="15" spans="1:8" x14ac:dyDescent="0.2">
      <c r="A15" s="125"/>
      <c r="B15" s="2" t="s">
        <v>16</v>
      </c>
      <c r="C15" s="5">
        <v>26594</v>
      </c>
      <c r="D15" s="5">
        <v>26594</v>
      </c>
      <c r="E15" s="5"/>
      <c r="F15" s="5">
        <v>26230</v>
      </c>
      <c r="G15" s="5">
        <v>26230</v>
      </c>
      <c r="H15" s="2" t="s">
        <v>28</v>
      </c>
    </row>
    <row r="16" spans="1:8" x14ac:dyDescent="0.2">
      <c r="A16" s="125"/>
      <c r="B16" s="37" t="s">
        <v>17</v>
      </c>
      <c r="C16" s="9">
        <f>24264.34*0.8</f>
        <v>19411.472000000002</v>
      </c>
      <c r="D16" s="9">
        <f>24264.34</f>
        <v>24264.34</v>
      </c>
      <c r="E16" s="9"/>
      <c r="F16" s="9">
        <v>23258</v>
      </c>
      <c r="G16" s="9">
        <f>F16*0.75</f>
        <v>17443.5</v>
      </c>
      <c r="H16" s="2" t="s">
        <v>18</v>
      </c>
    </row>
    <row r="17" spans="1:8" x14ac:dyDescent="0.2">
      <c r="A17" s="125"/>
      <c r="B17" s="37" t="s">
        <v>19</v>
      </c>
      <c r="C17" s="9">
        <v>22603.52</v>
      </c>
      <c r="D17" s="9">
        <v>22603.52</v>
      </c>
      <c r="E17" s="9"/>
      <c r="F17" s="9">
        <v>21648</v>
      </c>
      <c r="G17" s="9">
        <f>F17*0.75</f>
        <v>16236</v>
      </c>
      <c r="H17" s="2" t="s">
        <v>20</v>
      </c>
    </row>
    <row r="18" spans="1:8" x14ac:dyDescent="0.2">
      <c r="A18" s="125"/>
      <c r="B18" s="2" t="s">
        <v>24</v>
      </c>
      <c r="C18" s="5">
        <v>18429</v>
      </c>
      <c r="D18" s="5">
        <v>18429</v>
      </c>
      <c r="E18" s="5"/>
      <c r="F18" s="5">
        <v>17749</v>
      </c>
      <c r="G18" s="5">
        <v>17749</v>
      </c>
      <c r="H18" s="2" t="s">
        <v>27</v>
      </c>
    </row>
    <row r="19" spans="1:8" x14ac:dyDescent="0.2">
      <c r="A19" s="125"/>
      <c r="B19" s="37" t="s">
        <v>43</v>
      </c>
      <c r="C19" s="9">
        <f>17000*0.8</f>
        <v>13600</v>
      </c>
      <c r="D19" s="9">
        <f>17000</f>
        <v>17000</v>
      </c>
      <c r="E19" s="9"/>
      <c r="F19" s="9">
        <v>17000</v>
      </c>
      <c r="G19" s="9">
        <f>F19*0.75</f>
        <v>12750</v>
      </c>
      <c r="H19" s="2" t="s">
        <v>44</v>
      </c>
    </row>
    <row r="20" spans="1:8" x14ac:dyDescent="0.2">
      <c r="A20" s="125"/>
      <c r="B20" s="2" t="s">
        <v>22</v>
      </c>
      <c r="C20" s="5">
        <v>13750</v>
      </c>
      <c r="D20" s="5">
        <v>13750</v>
      </c>
      <c r="E20" s="5"/>
      <c r="F20" s="5">
        <v>13050</v>
      </c>
      <c r="G20" s="5">
        <f>0.75*F20</f>
        <v>9787.5</v>
      </c>
      <c r="H20" s="2" t="s">
        <v>25</v>
      </c>
    </row>
    <row r="21" spans="1:8" x14ac:dyDescent="0.2">
      <c r="A21" s="125"/>
      <c r="B21" s="34" t="s">
        <v>21</v>
      </c>
      <c r="C21" s="9">
        <v>11635.48</v>
      </c>
      <c r="D21" s="9">
        <v>11635.48</v>
      </c>
      <c r="E21" s="9"/>
      <c r="F21" s="9">
        <v>10936</v>
      </c>
      <c r="G21" s="9">
        <f>0.75*F21</f>
        <v>8202</v>
      </c>
      <c r="H21" s="2" t="s">
        <v>29</v>
      </c>
    </row>
    <row r="22" spans="1:8" x14ac:dyDescent="0.2">
      <c r="A22" s="125"/>
      <c r="B22" s="2" t="s">
        <v>23</v>
      </c>
      <c r="C22" s="5">
        <v>1925</v>
      </c>
      <c r="D22" s="5">
        <v>1925</v>
      </c>
      <c r="E22" s="5"/>
      <c r="F22" s="5">
        <v>1350</v>
      </c>
      <c r="G22" s="5">
        <f>0.75*F22</f>
        <v>1012.5</v>
      </c>
      <c r="H22" s="2" t="s">
        <v>26</v>
      </c>
    </row>
    <row r="23" spans="1:8" s="7" customFormat="1" ht="19" x14ac:dyDescent="0.25">
      <c r="A23" s="15"/>
      <c r="B23" s="13" t="s">
        <v>91</v>
      </c>
      <c r="C23" s="16">
        <f>SUM(C13:C22)</f>
        <v>236194.772</v>
      </c>
      <c r="D23" s="16">
        <f>SUM(D13:D22)</f>
        <v>244447.63999999998</v>
      </c>
      <c r="E23" s="17"/>
      <c r="F23" s="16">
        <f>SUM(F13:F22)</f>
        <v>195623.5</v>
      </c>
      <c r="G23" s="16">
        <f>SUM(G13:G22)</f>
        <v>173813</v>
      </c>
      <c r="H23" s="18"/>
    </row>
    <row r="24" spans="1:8" x14ac:dyDescent="0.2">
      <c r="A24" s="10"/>
      <c r="C24" s="4"/>
      <c r="D24" s="4"/>
      <c r="E24" s="1"/>
      <c r="F24" s="1"/>
      <c r="G24" s="1"/>
    </row>
    <row r="25" spans="1:8" x14ac:dyDescent="0.2">
      <c r="A25" s="128" t="s">
        <v>53</v>
      </c>
      <c r="B25" s="35" t="s">
        <v>30</v>
      </c>
      <c r="C25" s="5">
        <v>28150</v>
      </c>
      <c r="D25" s="5">
        <v>28150</v>
      </c>
      <c r="E25" s="9"/>
      <c r="F25" s="9">
        <v>28072</v>
      </c>
      <c r="G25" s="9">
        <f>0.75*F25</f>
        <v>21054</v>
      </c>
      <c r="H25" s="2"/>
    </row>
    <row r="26" spans="1:8" x14ac:dyDescent="0.2">
      <c r="A26" s="129"/>
      <c r="B26" s="38" t="s">
        <v>92</v>
      </c>
      <c r="C26" s="9">
        <f>12986*0.5</f>
        <v>6493</v>
      </c>
      <c r="D26" s="9">
        <f>12986*0.5</f>
        <v>6493</v>
      </c>
      <c r="E26" s="9"/>
      <c r="F26" s="9">
        <v>12986</v>
      </c>
      <c r="G26" s="9">
        <f>0.75*F26</f>
        <v>9739.5</v>
      </c>
      <c r="H26" s="2"/>
    </row>
    <row r="27" spans="1:8" x14ac:dyDescent="0.2">
      <c r="A27" s="129"/>
      <c r="B27" s="29" t="s">
        <v>31</v>
      </c>
      <c r="C27" s="5">
        <v>7200</v>
      </c>
      <c r="D27" s="5">
        <v>7200</v>
      </c>
      <c r="E27" s="2"/>
      <c r="F27" s="5">
        <v>6240</v>
      </c>
      <c r="G27" s="5">
        <v>7033</v>
      </c>
      <c r="H27" s="2" t="s">
        <v>32</v>
      </c>
    </row>
    <row r="28" spans="1:8" x14ac:dyDescent="0.2">
      <c r="A28" s="129"/>
      <c r="B28" s="29" t="s">
        <v>54</v>
      </c>
      <c r="C28" s="5">
        <v>7000</v>
      </c>
      <c r="D28" s="5">
        <v>7000</v>
      </c>
      <c r="E28" s="2"/>
      <c r="F28" s="5">
        <v>7000</v>
      </c>
      <c r="G28" s="5">
        <v>7000</v>
      </c>
      <c r="H28" s="2"/>
    </row>
    <row r="29" spans="1:8" x14ac:dyDescent="0.2">
      <c r="A29" s="129"/>
      <c r="B29" s="38" t="s">
        <v>33</v>
      </c>
      <c r="C29" s="5">
        <v>3500</v>
      </c>
      <c r="D29" s="5">
        <v>3500</v>
      </c>
      <c r="E29" s="2"/>
      <c r="F29" s="5">
        <v>3500</v>
      </c>
      <c r="G29" s="5">
        <v>3308</v>
      </c>
      <c r="H29" s="2" t="s">
        <v>34</v>
      </c>
    </row>
    <row r="30" spans="1:8" x14ac:dyDescent="0.2">
      <c r="A30" s="129"/>
      <c r="B30" s="29" t="s">
        <v>39</v>
      </c>
      <c r="C30" s="5">
        <v>860</v>
      </c>
      <c r="D30" s="5">
        <v>860</v>
      </c>
      <c r="E30" s="2"/>
      <c r="F30" s="5">
        <v>860</v>
      </c>
      <c r="G30" s="5">
        <v>629</v>
      </c>
      <c r="H30" s="2" t="s">
        <v>42</v>
      </c>
    </row>
    <row r="31" spans="1:8" x14ac:dyDescent="0.2">
      <c r="A31" s="129"/>
      <c r="B31" s="29" t="s">
        <v>60</v>
      </c>
      <c r="C31" s="5">
        <v>726</v>
      </c>
      <c r="D31" s="5">
        <v>726</v>
      </c>
      <c r="E31" s="2"/>
      <c r="F31" s="5">
        <v>726</v>
      </c>
      <c r="G31" s="5">
        <v>246.58</v>
      </c>
      <c r="H31" s="2"/>
    </row>
    <row r="32" spans="1:8" x14ac:dyDescent="0.2">
      <c r="A32" s="129"/>
      <c r="B32" s="29" t="s">
        <v>45</v>
      </c>
      <c r="C32" s="5">
        <v>700</v>
      </c>
      <c r="D32" s="5">
        <v>700</v>
      </c>
      <c r="E32" s="2"/>
      <c r="F32" s="5">
        <v>700</v>
      </c>
      <c r="G32" s="5">
        <f>0.75*F32</f>
        <v>525</v>
      </c>
      <c r="H32" s="2"/>
    </row>
    <row r="33" spans="1:8" x14ac:dyDescent="0.2">
      <c r="A33" s="129"/>
      <c r="B33" s="38" t="s">
        <v>48</v>
      </c>
      <c r="C33" s="5">
        <v>0</v>
      </c>
      <c r="D33" s="5">
        <v>0</v>
      </c>
      <c r="E33" s="2"/>
      <c r="F33" s="5">
        <v>700</v>
      </c>
      <c r="G33" s="2">
        <v>675</v>
      </c>
      <c r="H33" s="2"/>
    </row>
    <row r="34" spans="1:8" x14ac:dyDescent="0.2">
      <c r="A34" s="129"/>
      <c r="B34" s="38" t="s">
        <v>102</v>
      </c>
      <c r="C34" s="5">
        <v>0</v>
      </c>
      <c r="D34" s="5">
        <v>0</v>
      </c>
      <c r="E34" s="2"/>
      <c r="F34" s="5">
        <v>600</v>
      </c>
      <c r="G34" s="2">
        <v>0</v>
      </c>
      <c r="H34" s="2"/>
    </row>
    <row r="35" spans="1:8" x14ac:dyDescent="0.2">
      <c r="A35" s="129"/>
      <c r="B35" s="29" t="s">
        <v>38</v>
      </c>
      <c r="C35" s="5">
        <v>455</v>
      </c>
      <c r="D35" s="5">
        <v>455</v>
      </c>
      <c r="E35" s="2"/>
      <c r="F35" s="5">
        <v>455</v>
      </c>
      <c r="G35" s="2">
        <v>0</v>
      </c>
      <c r="H35" s="2" t="s">
        <v>41</v>
      </c>
    </row>
    <row r="36" spans="1:8" x14ac:dyDescent="0.2">
      <c r="A36" s="129"/>
      <c r="B36" s="29" t="s">
        <v>35</v>
      </c>
      <c r="C36" s="5">
        <v>400</v>
      </c>
      <c r="D36" s="5">
        <v>400</v>
      </c>
      <c r="E36" s="2"/>
      <c r="F36" s="5">
        <v>400</v>
      </c>
      <c r="G36" s="2">
        <v>200</v>
      </c>
      <c r="H36" s="2"/>
    </row>
    <row r="37" spans="1:8" x14ac:dyDescent="0.2">
      <c r="A37" s="129"/>
      <c r="B37" s="29" t="s">
        <v>36</v>
      </c>
      <c r="C37" s="5">
        <v>400</v>
      </c>
      <c r="D37" s="5">
        <v>400</v>
      </c>
      <c r="E37" s="2"/>
      <c r="F37" s="5">
        <v>400</v>
      </c>
      <c r="G37" s="2">
        <v>130</v>
      </c>
      <c r="H37" s="2"/>
    </row>
    <row r="38" spans="1:8" x14ac:dyDescent="0.2">
      <c r="A38" s="129"/>
      <c r="B38" s="29" t="s">
        <v>37</v>
      </c>
      <c r="C38" s="5">
        <v>400</v>
      </c>
      <c r="D38" s="5">
        <v>400</v>
      </c>
      <c r="E38" s="2"/>
      <c r="F38" s="5">
        <v>400</v>
      </c>
      <c r="G38" s="2">
        <v>0</v>
      </c>
      <c r="H38" s="2" t="s">
        <v>40</v>
      </c>
    </row>
    <row r="39" spans="1:8" x14ac:dyDescent="0.2">
      <c r="A39" s="129"/>
      <c r="B39" s="30" t="s">
        <v>62</v>
      </c>
      <c r="C39" s="5">
        <v>400</v>
      </c>
      <c r="D39" s="5">
        <v>400</v>
      </c>
      <c r="E39" s="2"/>
      <c r="F39" s="5">
        <v>400</v>
      </c>
      <c r="G39" s="2">
        <v>0</v>
      </c>
      <c r="H39" s="2"/>
    </row>
    <row r="40" spans="1:8" x14ac:dyDescent="0.2">
      <c r="A40" s="129"/>
      <c r="B40" s="29" t="s">
        <v>61</v>
      </c>
      <c r="C40" s="5">
        <v>300</v>
      </c>
      <c r="D40" s="5">
        <v>300</v>
      </c>
      <c r="E40" s="2"/>
      <c r="F40" s="5">
        <v>300</v>
      </c>
      <c r="G40" s="2">
        <v>9</v>
      </c>
      <c r="H40" s="2"/>
    </row>
    <row r="41" spans="1:8" x14ac:dyDescent="0.2">
      <c r="A41" s="129"/>
      <c r="B41" s="31" t="s">
        <v>63</v>
      </c>
      <c r="C41" s="5">
        <v>150</v>
      </c>
      <c r="D41" s="5">
        <v>150</v>
      </c>
      <c r="E41" s="2"/>
      <c r="F41" s="5">
        <v>150</v>
      </c>
      <c r="G41" s="2">
        <v>0</v>
      </c>
      <c r="H41" s="2"/>
    </row>
    <row r="42" spans="1:8" x14ac:dyDescent="0.2">
      <c r="A42" s="129"/>
      <c r="B42" s="29" t="s">
        <v>64</v>
      </c>
      <c r="C42" s="5">
        <v>150</v>
      </c>
      <c r="D42" s="5">
        <v>150</v>
      </c>
      <c r="E42" s="2"/>
      <c r="F42" s="5">
        <v>150</v>
      </c>
      <c r="G42" s="2">
        <v>0</v>
      </c>
      <c r="H42" s="2"/>
    </row>
    <row r="43" spans="1:8" x14ac:dyDescent="0.2">
      <c r="A43" s="130"/>
      <c r="B43" s="29" t="s">
        <v>52</v>
      </c>
      <c r="C43" s="5">
        <v>100</v>
      </c>
      <c r="D43" s="5">
        <v>100</v>
      </c>
      <c r="E43" s="2"/>
      <c r="F43" s="5">
        <v>100</v>
      </c>
      <c r="G43" s="2">
        <v>99.56</v>
      </c>
      <c r="H43" s="2"/>
    </row>
    <row r="44" spans="1:8" s="7" customFormat="1" ht="19" x14ac:dyDescent="0.25">
      <c r="A44" s="15"/>
      <c r="B44" s="25" t="s">
        <v>99</v>
      </c>
      <c r="C44" s="16">
        <f>SUM(C25:C43)</f>
        <v>57384</v>
      </c>
      <c r="D44" s="16">
        <f>SUM(D25:D43)</f>
        <v>57384</v>
      </c>
      <c r="E44" s="17">
        <f>SUM(E25:E43)</f>
        <v>0</v>
      </c>
      <c r="F44" s="17">
        <f>SUM(F25:F43)</f>
        <v>64139</v>
      </c>
      <c r="G44" s="17">
        <f>SUM(G25:G43)</f>
        <v>50648.639999999999</v>
      </c>
      <c r="H44" s="18"/>
    </row>
    <row r="45" spans="1:8" x14ac:dyDescent="0.2">
      <c r="A45" s="10"/>
    </row>
    <row r="46" spans="1:8" x14ac:dyDescent="0.2">
      <c r="A46" s="121" t="s">
        <v>12</v>
      </c>
      <c r="B46" s="37" t="s">
        <v>108</v>
      </c>
      <c r="C46" s="5">
        <v>3500</v>
      </c>
      <c r="D46" s="5">
        <v>3500</v>
      </c>
      <c r="E46" s="5"/>
      <c r="F46" s="5">
        <v>3500</v>
      </c>
      <c r="G46" s="5"/>
      <c r="H46" s="2"/>
    </row>
    <row r="47" spans="1:8" x14ac:dyDescent="0.2">
      <c r="A47" s="121"/>
      <c r="B47" s="37" t="s">
        <v>65</v>
      </c>
      <c r="C47" s="9">
        <v>0</v>
      </c>
      <c r="D47" s="9">
        <v>0</v>
      </c>
      <c r="E47" s="9"/>
      <c r="F47" s="9">
        <v>3000</v>
      </c>
      <c r="G47" s="9"/>
      <c r="H47" s="2"/>
    </row>
    <row r="48" spans="1:8" x14ac:dyDescent="0.2">
      <c r="A48" s="121"/>
      <c r="B48" s="37" t="s">
        <v>51</v>
      </c>
      <c r="C48" s="5">
        <v>0</v>
      </c>
      <c r="D48" s="5">
        <v>0</v>
      </c>
      <c r="E48" s="5"/>
      <c r="F48" s="5">
        <v>2850</v>
      </c>
      <c r="G48" s="5">
        <v>2730</v>
      </c>
      <c r="H48" s="2" t="s">
        <v>104</v>
      </c>
    </row>
    <row r="49" spans="1:8" x14ac:dyDescent="0.2">
      <c r="A49" s="121"/>
      <c r="B49" s="34" t="s">
        <v>66</v>
      </c>
      <c r="C49" s="9">
        <v>0</v>
      </c>
      <c r="D49" s="9">
        <v>0</v>
      </c>
      <c r="E49" s="34"/>
      <c r="F49" s="9">
        <v>2000</v>
      </c>
      <c r="G49" s="9">
        <v>892</v>
      </c>
      <c r="H49" s="2"/>
    </row>
    <row r="50" spans="1:8" x14ac:dyDescent="0.2">
      <c r="A50" s="121"/>
      <c r="B50" s="2" t="s">
        <v>55</v>
      </c>
      <c r="C50" s="5">
        <v>1500</v>
      </c>
      <c r="D50" s="5">
        <v>1500</v>
      </c>
      <c r="E50" s="5"/>
      <c r="F50" s="5">
        <v>1500</v>
      </c>
      <c r="G50" s="5">
        <v>500</v>
      </c>
      <c r="H50" s="2"/>
    </row>
    <row r="51" spans="1:8" x14ac:dyDescent="0.2">
      <c r="A51" s="121"/>
      <c r="B51" s="34" t="s">
        <v>68</v>
      </c>
      <c r="C51" s="9">
        <v>1500</v>
      </c>
      <c r="D51" s="9">
        <v>1500</v>
      </c>
      <c r="E51" s="9"/>
      <c r="F51" s="9">
        <v>1500</v>
      </c>
      <c r="G51" s="9">
        <v>850</v>
      </c>
      <c r="H51" s="2"/>
    </row>
    <row r="52" spans="1:8" x14ac:dyDescent="0.2">
      <c r="A52" s="121"/>
      <c r="B52" s="34" t="s">
        <v>49</v>
      </c>
      <c r="C52" s="36">
        <v>0</v>
      </c>
      <c r="D52" s="36">
        <v>0</v>
      </c>
      <c r="E52" s="36"/>
      <c r="F52" s="36">
        <v>1000</v>
      </c>
      <c r="G52" s="36"/>
      <c r="H52" s="2"/>
    </row>
    <row r="53" spans="1:8" x14ac:dyDescent="0.2">
      <c r="A53" s="121"/>
      <c r="B53" s="2" t="s">
        <v>57</v>
      </c>
      <c r="C53" s="5">
        <v>600</v>
      </c>
      <c r="D53" s="5">
        <v>600</v>
      </c>
      <c r="E53" s="5"/>
      <c r="F53" s="5">
        <v>600</v>
      </c>
      <c r="G53" s="5"/>
      <c r="H53" s="2"/>
    </row>
    <row r="54" spans="1:8" x14ac:dyDescent="0.2">
      <c r="A54" s="121"/>
      <c r="B54" s="2" t="s">
        <v>46</v>
      </c>
      <c r="C54" s="5">
        <v>500</v>
      </c>
      <c r="D54" s="5">
        <v>500</v>
      </c>
      <c r="E54" s="5"/>
      <c r="F54" s="5">
        <v>500</v>
      </c>
      <c r="G54" s="5"/>
      <c r="H54" s="2"/>
    </row>
    <row r="55" spans="1:8" x14ac:dyDescent="0.2">
      <c r="A55" s="121"/>
      <c r="B55" s="34" t="s">
        <v>67</v>
      </c>
      <c r="C55" s="9">
        <v>500</v>
      </c>
      <c r="D55" s="9">
        <v>500</v>
      </c>
      <c r="E55" s="9"/>
      <c r="F55" s="9">
        <v>500</v>
      </c>
      <c r="G55" s="9"/>
      <c r="H55" s="2"/>
    </row>
    <row r="56" spans="1:8" x14ac:dyDescent="0.2">
      <c r="A56" s="121"/>
      <c r="B56" s="2" t="s">
        <v>73</v>
      </c>
      <c r="C56" s="5">
        <v>500</v>
      </c>
      <c r="D56" s="5">
        <v>500</v>
      </c>
      <c r="E56" s="5"/>
      <c r="F56" s="5">
        <v>500</v>
      </c>
      <c r="G56" s="5">
        <v>632</v>
      </c>
      <c r="H56" s="2"/>
    </row>
    <row r="57" spans="1:8" x14ac:dyDescent="0.2">
      <c r="A57" s="121"/>
      <c r="B57" s="2" t="s">
        <v>69</v>
      </c>
      <c r="C57" s="5">
        <v>400</v>
      </c>
      <c r="D57" s="5">
        <v>400</v>
      </c>
      <c r="E57" s="5"/>
      <c r="F57" s="5">
        <v>400</v>
      </c>
      <c r="G57" s="5">
        <v>417</v>
      </c>
      <c r="H57" s="2"/>
    </row>
    <row r="58" spans="1:8" x14ac:dyDescent="0.2">
      <c r="A58" s="121"/>
      <c r="B58" s="2" t="s">
        <v>56</v>
      </c>
      <c r="C58" s="5">
        <v>350</v>
      </c>
      <c r="D58" s="5">
        <v>350</v>
      </c>
      <c r="E58" s="5"/>
      <c r="F58" s="5">
        <v>350</v>
      </c>
      <c r="G58" s="5">
        <v>84</v>
      </c>
      <c r="H58" s="2"/>
    </row>
    <row r="59" spans="1:8" x14ac:dyDescent="0.2">
      <c r="A59" s="121"/>
      <c r="B59" s="34" t="s">
        <v>70</v>
      </c>
      <c r="C59" s="9">
        <v>350</v>
      </c>
      <c r="D59" s="9">
        <v>350</v>
      </c>
      <c r="E59" s="9"/>
      <c r="F59" s="9">
        <v>350</v>
      </c>
      <c r="G59" s="9"/>
      <c r="H59" s="2"/>
    </row>
    <row r="60" spans="1:8" x14ac:dyDescent="0.2">
      <c r="A60" s="121"/>
      <c r="B60" s="2" t="s">
        <v>72</v>
      </c>
      <c r="C60" s="5">
        <v>311</v>
      </c>
      <c r="D60" s="5">
        <v>311</v>
      </c>
      <c r="E60" s="5"/>
      <c r="F60" s="5">
        <v>311</v>
      </c>
      <c r="G60" s="5">
        <v>360</v>
      </c>
      <c r="H60" s="2"/>
    </row>
    <row r="61" spans="1:8" x14ac:dyDescent="0.2">
      <c r="A61" s="121"/>
      <c r="B61" s="34" t="s">
        <v>59</v>
      </c>
      <c r="C61" s="9">
        <v>200</v>
      </c>
      <c r="D61" s="9">
        <v>200</v>
      </c>
      <c r="E61" s="9"/>
      <c r="F61" s="9">
        <v>200</v>
      </c>
      <c r="G61" s="9"/>
      <c r="H61" s="2"/>
    </row>
    <row r="62" spans="1:8" x14ac:dyDescent="0.2">
      <c r="A62" s="121"/>
      <c r="B62" s="34" t="s">
        <v>71</v>
      </c>
      <c r="C62" s="9">
        <v>150</v>
      </c>
      <c r="D62" s="9">
        <v>150</v>
      </c>
      <c r="E62" s="9"/>
      <c r="F62" s="9">
        <v>150</v>
      </c>
      <c r="G62" s="9"/>
      <c r="H62" s="2"/>
    </row>
    <row r="63" spans="1:8" x14ac:dyDescent="0.2">
      <c r="A63" s="121"/>
      <c r="B63" s="34" t="s">
        <v>58</v>
      </c>
      <c r="C63" s="9">
        <v>100</v>
      </c>
      <c r="D63" s="9">
        <v>100</v>
      </c>
      <c r="E63" s="9"/>
      <c r="F63" s="9">
        <v>100</v>
      </c>
      <c r="G63" s="9"/>
      <c r="H63" s="2"/>
    </row>
    <row r="64" spans="1:8" x14ac:dyDescent="0.2">
      <c r="A64" s="121"/>
      <c r="B64" s="34" t="s">
        <v>50</v>
      </c>
      <c r="C64" s="9">
        <v>50</v>
      </c>
      <c r="D64" s="9">
        <v>50</v>
      </c>
      <c r="E64" s="9"/>
      <c r="F64" s="9">
        <v>50</v>
      </c>
      <c r="G64" s="9"/>
      <c r="H64" s="2"/>
    </row>
    <row r="65" spans="1:8" s="7" customFormat="1" ht="19" x14ac:dyDescent="0.25">
      <c r="A65" s="15"/>
      <c r="B65" s="25" t="s">
        <v>98</v>
      </c>
      <c r="C65" s="16">
        <f>SUM(C46:C64)</f>
        <v>10511</v>
      </c>
      <c r="D65" s="16">
        <f>SUM(D46:D64)</f>
        <v>10511</v>
      </c>
      <c r="E65" s="16">
        <f t="shared" ref="E65:G65" si="0">SUM(E46:E64)</f>
        <v>0</v>
      </c>
      <c r="F65" s="16">
        <f t="shared" si="0"/>
        <v>19361</v>
      </c>
      <c r="G65" s="16">
        <f t="shared" si="0"/>
        <v>6465</v>
      </c>
      <c r="H65" s="18"/>
    </row>
    <row r="66" spans="1:8" x14ac:dyDescent="0.2">
      <c r="A66" s="10"/>
      <c r="C66" s="1"/>
      <c r="D66" s="1"/>
      <c r="E66" s="1"/>
      <c r="F66" s="1"/>
      <c r="G66" s="1"/>
    </row>
    <row r="67" spans="1:8" x14ac:dyDescent="0.2">
      <c r="A67" s="128" t="s">
        <v>96</v>
      </c>
      <c r="B67" s="34" t="s">
        <v>79</v>
      </c>
      <c r="C67" s="9">
        <v>1000</v>
      </c>
      <c r="D67" s="9">
        <v>1000</v>
      </c>
      <c r="E67" s="34"/>
      <c r="F67" s="9">
        <v>1900</v>
      </c>
      <c r="G67" s="9">
        <v>1840</v>
      </c>
      <c r="H67" s="2"/>
    </row>
    <row r="68" spans="1:8" x14ac:dyDescent="0.2">
      <c r="A68" s="126"/>
      <c r="B68" s="34" t="s">
        <v>77</v>
      </c>
      <c r="C68" s="9">
        <v>500</v>
      </c>
      <c r="D68" s="9">
        <v>500</v>
      </c>
      <c r="E68" s="34"/>
      <c r="F68" s="9">
        <v>1200</v>
      </c>
      <c r="G68" s="9">
        <v>660</v>
      </c>
      <c r="H68" s="2"/>
    </row>
    <row r="69" spans="1:8" x14ac:dyDescent="0.2">
      <c r="A69" s="126"/>
      <c r="B69" s="37" t="s">
        <v>82</v>
      </c>
      <c r="C69" s="5">
        <v>900</v>
      </c>
      <c r="D69" s="5">
        <v>900</v>
      </c>
      <c r="E69" s="2"/>
      <c r="F69" s="5">
        <v>900</v>
      </c>
      <c r="G69" s="5">
        <v>875</v>
      </c>
      <c r="H69" s="2"/>
    </row>
    <row r="70" spans="1:8" x14ac:dyDescent="0.2">
      <c r="A70" s="126"/>
      <c r="B70" s="2" t="s">
        <v>84</v>
      </c>
      <c r="C70" s="5">
        <v>708</v>
      </c>
      <c r="D70" s="5">
        <v>708</v>
      </c>
      <c r="E70" s="2"/>
      <c r="F70" s="5">
        <v>708</v>
      </c>
      <c r="G70" s="5">
        <v>236</v>
      </c>
      <c r="H70" s="2"/>
    </row>
    <row r="71" spans="1:8" x14ac:dyDescent="0.2">
      <c r="A71" s="126"/>
      <c r="B71" s="2" t="s">
        <v>74</v>
      </c>
      <c r="C71" s="5">
        <v>450</v>
      </c>
      <c r="D71" s="5">
        <v>450</v>
      </c>
      <c r="E71" s="2"/>
      <c r="F71" s="5">
        <v>450</v>
      </c>
      <c r="G71" s="5">
        <v>0</v>
      </c>
      <c r="H71" s="2"/>
    </row>
    <row r="72" spans="1:8" x14ac:dyDescent="0.2">
      <c r="A72" s="126"/>
      <c r="B72" s="2" t="s">
        <v>76</v>
      </c>
      <c r="C72" s="5">
        <v>400</v>
      </c>
      <c r="D72" s="5">
        <v>400</v>
      </c>
      <c r="E72" s="2"/>
      <c r="F72" s="5">
        <v>400</v>
      </c>
      <c r="G72" s="5">
        <v>193</v>
      </c>
      <c r="H72" s="2"/>
    </row>
    <row r="73" spans="1:8" x14ac:dyDescent="0.2">
      <c r="A73" s="126"/>
      <c r="B73" s="2" t="s">
        <v>75</v>
      </c>
      <c r="C73" s="5">
        <v>350</v>
      </c>
      <c r="D73" s="5">
        <v>350</v>
      </c>
      <c r="E73" s="2"/>
      <c r="F73" s="5">
        <v>350</v>
      </c>
      <c r="G73" s="5">
        <v>0</v>
      </c>
      <c r="H73" s="2"/>
    </row>
    <row r="74" spans="1:8" x14ac:dyDescent="0.2">
      <c r="A74" s="126"/>
      <c r="B74" s="2" t="s">
        <v>78</v>
      </c>
      <c r="C74" s="5">
        <v>200</v>
      </c>
      <c r="D74" s="5">
        <v>200</v>
      </c>
      <c r="E74" s="2"/>
      <c r="F74" s="5">
        <v>200</v>
      </c>
      <c r="G74" s="5">
        <v>93</v>
      </c>
      <c r="H74" s="2"/>
    </row>
    <row r="75" spans="1:8" x14ac:dyDescent="0.2">
      <c r="A75" s="126"/>
      <c r="B75" s="2" t="s">
        <v>80</v>
      </c>
      <c r="C75" s="5">
        <v>100</v>
      </c>
      <c r="D75" s="5">
        <v>100</v>
      </c>
      <c r="E75" s="2"/>
      <c r="F75" s="5">
        <v>100</v>
      </c>
      <c r="G75" s="5">
        <v>100</v>
      </c>
      <c r="H75" s="2"/>
    </row>
    <row r="76" spans="1:8" x14ac:dyDescent="0.2">
      <c r="A76" s="126"/>
      <c r="B76" s="2" t="s">
        <v>81</v>
      </c>
      <c r="C76" s="5">
        <v>100</v>
      </c>
      <c r="D76" s="5">
        <v>100</v>
      </c>
      <c r="E76" s="2"/>
      <c r="F76" s="5">
        <v>100</v>
      </c>
      <c r="G76" s="5"/>
      <c r="H76" s="2"/>
    </row>
    <row r="77" spans="1:8" x14ac:dyDescent="0.2">
      <c r="A77" s="127"/>
      <c r="B77" s="2" t="s">
        <v>83</v>
      </c>
      <c r="C77" s="5">
        <v>50</v>
      </c>
      <c r="D77" s="5">
        <v>50</v>
      </c>
      <c r="E77" s="2"/>
      <c r="F77" s="5">
        <v>50</v>
      </c>
      <c r="G77" s="5">
        <v>23</v>
      </c>
      <c r="H77" s="2"/>
    </row>
    <row r="78" spans="1:8" s="26" customFormat="1" ht="19" x14ac:dyDescent="0.25">
      <c r="A78" s="25"/>
      <c r="B78" s="25" t="s">
        <v>97</v>
      </c>
      <c r="C78" s="16">
        <f>SUM(C67:C77)</f>
        <v>4758</v>
      </c>
      <c r="D78" s="16">
        <f>SUM(D67:D77)</f>
        <v>4758</v>
      </c>
      <c r="E78" s="16">
        <f t="shared" ref="E78:G78" si="1">SUM(E67:E77)</f>
        <v>0</v>
      </c>
      <c r="F78" s="16">
        <f t="shared" si="1"/>
        <v>6358</v>
      </c>
      <c r="G78" s="16">
        <f t="shared" si="1"/>
        <v>4020</v>
      </c>
      <c r="H78" s="13"/>
    </row>
    <row r="80" spans="1:8" x14ac:dyDescent="0.2">
      <c r="A80" s="121" t="s">
        <v>94</v>
      </c>
      <c r="B80" s="2" t="s">
        <v>95</v>
      </c>
      <c r="C80" s="5">
        <v>0</v>
      </c>
      <c r="D80" s="5">
        <v>0</v>
      </c>
      <c r="E80" s="5"/>
      <c r="F80" s="5">
        <v>10000</v>
      </c>
      <c r="G80" s="5">
        <v>4742</v>
      </c>
      <c r="H80" s="2"/>
    </row>
    <row r="81" spans="1:8" x14ac:dyDescent="0.2">
      <c r="A81" s="121"/>
      <c r="B81" s="34" t="s">
        <v>93</v>
      </c>
      <c r="C81" s="9">
        <f>10000*0.75</f>
        <v>7500</v>
      </c>
      <c r="D81" s="9">
        <f>10000*0.75</f>
        <v>7500</v>
      </c>
      <c r="E81" s="9"/>
      <c r="F81" s="9">
        <v>10000</v>
      </c>
      <c r="G81" s="9">
        <v>5888</v>
      </c>
      <c r="H81" s="2"/>
    </row>
    <row r="82" spans="1:8" s="28" customFormat="1" ht="19" x14ac:dyDescent="0.25">
      <c r="A82" s="25"/>
      <c r="B82" s="25" t="s">
        <v>100</v>
      </c>
      <c r="C82" s="16">
        <f>SUM(C80:C81)</f>
        <v>7500</v>
      </c>
      <c r="D82" s="16">
        <f>SUM(D80:D81)</f>
        <v>7500</v>
      </c>
      <c r="E82" s="16">
        <f>SUM(E80:E81)</f>
        <v>0</v>
      </c>
      <c r="F82" s="16">
        <f>SUM(F80:F81)</f>
        <v>20000</v>
      </c>
      <c r="G82" s="16">
        <f>SUM(G80:G81)</f>
        <v>10630</v>
      </c>
      <c r="H82" s="13"/>
    </row>
    <row r="84" spans="1:8" s="8" customFormat="1" ht="19" x14ac:dyDescent="0.25">
      <c r="B84" s="8" t="s">
        <v>103</v>
      </c>
      <c r="C84" s="24">
        <f>C82+C78+C65+C44+C23</f>
        <v>316347.772</v>
      </c>
      <c r="D84" s="24">
        <f>D82+D78+D65+D44+D23</f>
        <v>324600.64</v>
      </c>
      <c r="E84" s="24">
        <f t="shared" ref="E84:G84" si="2">E82+E78+E65+E44+E23</f>
        <v>0</v>
      </c>
      <c r="F84" s="24">
        <f t="shared" si="2"/>
        <v>305481.5</v>
      </c>
      <c r="G84" s="24">
        <f t="shared" si="2"/>
        <v>245576.64</v>
      </c>
      <c r="H84" s="11"/>
    </row>
    <row r="86" spans="1:8" s="8" customFormat="1" ht="20" thickBot="1" x14ac:dyDescent="0.3">
      <c r="B86" s="32" t="s">
        <v>101</v>
      </c>
      <c r="C86" s="33">
        <f>C11-C84</f>
        <v>0</v>
      </c>
      <c r="D86" s="33">
        <f>D11-D84</f>
        <v>-23218.640000000014</v>
      </c>
      <c r="E86" s="33">
        <f>E11-E84</f>
        <v>0</v>
      </c>
      <c r="F86" s="33">
        <f>F11-F84</f>
        <v>11101.5</v>
      </c>
      <c r="G86" s="33">
        <f>G11-G84</f>
        <v>67801.81</v>
      </c>
      <c r="H86" s="11"/>
    </row>
  </sheetData>
  <mergeCells count="6">
    <mergeCell ref="A80:A81"/>
    <mergeCell ref="A2:A10"/>
    <mergeCell ref="A13:A22"/>
    <mergeCell ref="A25:A43"/>
    <mergeCell ref="A46:A64"/>
    <mergeCell ref="A67:A7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6"/>
  <sheetViews>
    <sheetView workbookViewId="0">
      <selection activeCell="G4" sqref="G4"/>
    </sheetView>
  </sheetViews>
  <sheetFormatPr baseColWidth="10" defaultColWidth="8.6640625" defaultRowHeight="15" x14ac:dyDescent="0.2"/>
  <cols>
    <col min="1" max="1" width="14.6640625" customWidth="1"/>
    <col min="2" max="2" width="27.6640625" customWidth="1"/>
    <col min="3" max="4" width="24.5" bestFit="1" customWidth="1"/>
    <col min="5" max="5" width="20.33203125" bestFit="1" customWidth="1"/>
    <col min="6" max="6" width="21.1640625" bestFit="1" customWidth="1"/>
    <col min="7" max="7" width="20.33203125" bestFit="1" customWidth="1"/>
    <col min="8" max="8" width="120.6640625" style="3" bestFit="1" customWidth="1"/>
  </cols>
  <sheetData>
    <row r="1" spans="1:8" s="23" customFormat="1" ht="19" x14ac:dyDescent="0.25">
      <c r="A1" s="20"/>
      <c r="B1" s="20"/>
      <c r="C1" s="6" t="s">
        <v>85</v>
      </c>
      <c r="D1" s="6" t="s">
        <v>86</v>
      </c>
      <c r="E1" s="6" t="s">
        <v>87</v>
      </c>
      <c r="F1" s="6" t="s">
        <v>88</v>
      </c>
      <c r="G1" s="6" t="s">
        <v>89</v>
      </c>
      <c r="H1" s="6" t="s">
        <v>10</v>
      </c>
    </row>
    <row r="2" spans="1:8" x14ac:dyDescent="0.2">
      <c r="A2" s="122" t="s">
        <v>0</v>
      </c>
      <c r="B2" s="2" t="s">
        <v>1</v>
      </c>
      <c r="C2" s="22">
        <f>C84-SUM(C3:C10)</f>
        <v>201310.61200000008</v>
      </c>
      <c r="D2" s="22">
        <v>184000</v>
      </c>
      <c r="E2" s="22">
        <v>176295</v>
      </c>
      <c r="F2" s="22">
        <v>179000</v>
      </c>
      <c r="G2" s="22">
        <v>180262.57</v>
      </c>
      <c r="H2" s="21"/>
    </row>
    <row r="3" spans="1:8" x14ac:dyDescent="0.2">
      <c r="A3" s="123"/>
      <c r="B3" s="2" t="s">
        <v>2</v>
      </c>
      <c r="C3" s="5">
        <f>D86</f>
        <v>-23218.640000000014</v>
      </c>
      <c r="D3" s="9">
        <v>43611</v>
      </c>
      <c r="E3" s="5"/>
      <c r="F3" s="5">
        <v>53441</v>
      </c>
      <c r="G3" s="5">
        <v>53441</v>
      </c>
      <c r="H3" s="2"/>
    </row>
    <row r="4" spans="1:8" x14ac:dyDescent="0.2">
      <c r="A4" s="123"/>
      <c r="B4" s="2" t="s">
        <v>3</v>
      </c>
      <c r="C4" s="5">
        <v>30471</v>
      </c>
      <c r="D4" s="5">
        <v>30471</v>
      </c>
      <c r="E4" s="5"/>
      <c r="F4" s="5">
        <v>29409</v>
      </c>
      <c r="G4" s="5">
        <v>29409</v>
      </c>
      <c r="H4" s="2"/>
    </row>
    <row r="5" spans="1:8" x14ac:dyDescent="0.2">
      <c r="A5" s="123"/>
      <c r="B5" s="2" t="s">
        <v>4</v>
      </c>
      <c r="C5" s="5">
        <v>28150</v>
      </c>
      <c r="D5" s="5">
        <v>28150</v>
      </c>
      <c r="E5" s="5"/>
      <c r="F5" s="5">
        <v>28150</v>
      </c>
      <c r="G5" s="5">
        <v>23905.88</v>
      </c>
      <c r="H5" s="2"/>
    </row>
    <row r="6" spans="1:8" x14ac:dyDescent="0.2">
      <c r="A6" s="123"/>
      <c r="B6" s="2" t="s">
        <v>5</v>
      </c>
      <c r="C6" s="5">
        <v>15000</v>
      </c>
      <c r="D6" s="5">
        <v>0</v>
      </c>
      <c r="E6" s="5"/>
      <c r="F6" s="5">
        <v>14433</v>
      </c>
      <c r="G6" s="5">
        <v>14433</v>
      </c>
      <c r="H6" s="2"/>
    </row>
    <row r="7" spans="1:8" x14ac:dyDescent="0.2">
      <c r="A7" s="123"/>
      <c r="B7" s="37" t="s">
        <v>6</v>
      </c>
      <c r="C7" s="5">
        <f>8000*1.5</f>
        <v>12000</v>
      </c>
      <c r="D7" s="5">
        <f>8000*1.5</f>
        <v>12000</v>
      </c>
      <c r="E7" s="5"/>
      <c r="F7" s="5">
        <v>8000</v>
      </c>
      <c r="G7" s="5">
        <v>9274</v>
      </c>
      <c r="H7" s="2"/>
    </row>
    <row r="8" spans="1:8" x14ac:dyDescent="0.2">
      <c r="A8" s="123"/>
      <c r="B8" s="2" t="s">
        <v>7</v>
      </c>
      <c r="C8" s="5">
        <v>1500</v>
      </c>
      <c r="D8" s="5">
        <v>1500</v>
      </c>
      <c r="E8" s="5"/>
      <c r="F8" s="5">
        <v>2500</v>
      </c>
      <c r="G8" s="5">
        <v>1518</v>
      </c>
      <c r="H8" s="2"/>
    </row>
    <row r="9" spans="1:8" x14ac:dyDescent="0.2">
      <c r="A9" s="123"/>
      <c r="B9" s="2" t="s">
        <v>8</v>
      </c>
      <c r="C9" s="5">
        <v>1500</v>
      </c>
      <c r="D9" s="5">
        <v>1500</v>
      </c>
      <c r="E9" s="5"/>
      <c r="F9" s="5">
        <v>1500</v>
      </c>
      <c r="G9" s="5">
        <v>1033</v>
      </c>
      <c r="H9" s="2"/>
    </row>
    <row r="10" spans="1:8" x14ac:dyDescent="0.2">
      <c r="A10" s="124"/>
      <c r="B10" s="2" t="s">
        <v>9</v>
      </c>
      <c r="C10" s="5">
        <v>150</v>
      </c>
      <c r="D10" s="5">
        <v>150</v>
      </c>
      <c r="E10" s="5"/>
      <c r="F10" s="5">
        <v>150</v>
      </c>
      <c r="G10" s="9">
        <v>102</v>
      </c>
      <c r="H10" s="2"/>
    </row>
    <row r="11" spans="1:8" s="19" customFormat="1" ht="19" x14ac:dyDescent="0.25">
      <c r="A11" s="27"/>
      <c r="B11" s="13" t="s">
        <v>90</v>
      </c>
      <c r="C11" s="14">
        <f>SUM(C2:C10)</f>
        <v>266862.97200000007</v>
      </c>
      <c r="D11" s="14">
        <f>SUM(D2:D10)</f>
        <v>301382</v>
      </c>
      <c r="E11" s="14"/>
      <c r="F11" s="14">
        <f>SUM(F2:F10)</f>
        <v>316583</v>
      </c>
      <c r="G11" s="14">
        <f>SUM(G2:G10)</f>
        <v>313378.45</v>
      </c>
      <c r="H11" s="13"/>
    </row>
    <row r="12" spans="1:8" ht="19" x14ac:dyDescent="0.2">
      <c r="A12" s="12" t="s">
        <v>11</v>
      </c>
    </row>
    <row r="13" spans="1:8" x14ac:dyDescent="0.2">
      <c r="A13" s="125" t="s">
        <v>47</v>
      </c>
      <c r="B13" s="2" t="s">
        <v>140</v>
      </c>
      <c r="C13" s="5">
        <v>58761.5</v>
      </c>
      <c r="D13" s="5">
        <v>58761.5</v>
      </c>
      <c r="E13" s="5"/>
      <c r="F13" s="5">
        <v>64402.5</v>
      </c>
      <c r="G13" s="5">
        <v>64402.5</v>
      </c>
      <c r="H13" s="2" t="s">
        <v>107</v>
      </c>
    </row>
    <row r="14" spans="1:8" x14ac:dyDescent="0.2">
      <c r="A14" s="125"/>
      <c r="B14" s="2" t="s">
        <v>139</v>
      </c>
      <c r="C14" s="5">
        <v>0</v>
      </c>
      <c r="D14" s="5">
        <f>0.8*61856</f>
        <v>49484.800000000003</v>
      </c>
      <c r="E14" s="5"/>
      <c r="F14" s="5">
        <v>0</v>
      </c>
      <c r="G14" s="5">
        <v>0</v>
      </c>
      <c r="H14" s="2" t="s">
        <v>105</v>
      </c>
    </row>
    <row r="15" spans="1:8" x14ac:dyDescent="0.2">
      <c r="A15" s="125"/>
      <c r="B15" s="2" t="s">
        <v>142</v>
      </c>
      <c r="C15" s="5">
        <v>26594</v>
      </c>
      <c r="D15" s="5">
        <v>26594</v>
      </c>
      <c r="E15" s="5"/>
      <c r="F15" s="5">
        <v>26230</v>
      </c>
      <c r="G15" s="5">
        <v>26230</v>
      </c>
      <c r="H15" s="2" t="s">
        <v>28</v>
      </c>
    </row>
    <row r="16" spans="1:8" x14ac:dyDescent="0.2">
      <c r="A16" s="125"/>
      <c r="B16" s="37" t="s">
        <v>143</v>
      </c>
      <c r="C16" s="9">
        <f>24264.34*0.8</f>
        <v>19411.472000000002</v>
      </c>
      <c r="D16" s="9">
        <f>24264.34</f>
        <v>24264.34</v>
      </c>
      <c r="E16" s="9"/>
      <c r="F16" s="9">
        <v>23258</v>
      </c>
      <c r="G16" s="9">
        <f>F16*0.75</f>
        <v>17443.5</v>
      </c>
      <c r="H16" s="2" t="s">
        <v>18</v>
      </c>
    </row>
    <row r="17" spans="1:8" x14ac:dyDescent="0.2">
      <c r="A17" s="125"/>
      <c r="B17" s="37" t="s">
        <v>141</v>
      </c>
      <c r="C17" s="9">
        <v>22603.52</v>
      </c>
      <c r="D17" s="9">
        <v>22603.52</v>
      </c>
      <c r="E17" s="9"/>
      <c r="F17" s="9">
        <v>21648</v>
      </c>
      <c r="G17" s="9">
        <f>F17*0.75</f>
        <v>16236</v>
      </c>
      <c r="H17" s="2" t="s">
        <v>20</v>
      </c>
    </row>
    <row r="18" spans="1:8" x14ac:dyDescent="0.2">
      <c r="A18" s="125"/>
      <c r="B18" s="2" t="s">
        <v>24</v>
      </c>
      <c r="C18" s="5">
        <v>18429</v>
      </c>
      <c r="D18" s="5">
        <v>18429</v>
      </c>
      <c r="E18" s="5"/>
      <c r="F18" s="5">
        <v>17749</v>
      </c>
      <c r="G18" s="5">
        <v>17749</v>
      </c>
      <c r="H18" s="2" t="s">
        <v>27</v>
      </c>
    </row>
    <row r="19" spans="1:8" x14ac:dyDescent="0.2">
      <c r="A19" s="125"/>
      <c r="B19" s="37" t="s">
        <v>43</v>
      </c>
      <c r="C19" s="9">
        <f>17000*0.8</f>
        <v>13600</v>
      </c>
      <c r="D19" s="9">
        <f>17000</f>
        <v>17000</v>
      </c>
      <c r="E19" s="9"/>
      <c r="F19" s="9">
        <v>17000</v>
      </c>
      <c r="G19" s="9">
        <f>F19*0.75</f>
        <v>12750</v>
      </c>
      <c r="H19" s="2" t="s">
        <v>44</v>
      </c>
    </row>
    <row r="20" spans="1:8" x14ac:dyDescent="0.2">
      <c r="A20" s="125"/>
      <c r="B20" s="2" t="s">
        <v>22</v>
      </c>
      <c r="C20" s="5">
        <v>13750</v>
      </c>
      <c r="D20" s="5">
        <v>13750</v>
      </c>
      <c r="E20" s="5"/>
      <c r="F20" s="5">
        <v>13050</v>
      </c>
      <c r="G20" s="5">
        <f>0.75*F20</f>
        <v>9787.5</v>
      </c>
      <c r="H20" s="2" t="s">
        <v>25</v>
      </c>
    </row>
    <row r="21" spans="1:8" x14ac:dyDescent="0.2">
      <c r="A21" s="125"/>
      <c r="B21" s="34" t="s">
        <v>21</v>
      </c>
      <c r="C21" s="9">
        <v>11635.48</v>
      </c>
      <c r="D21" s="9">
        <v>11635.48</v>
      </c>
      <c r="E21" s="9"/>
      <c r="F21" s="9">
        <v>10936</v>
      </c>
      <c r="G21" s="9">
        <f>0.75*F21</f>
        <v>8202</v>
      </c>
      <c r="H21" s="2" t="s">
        <v>29</v>
      </c>
    </row>
    <row r="22" spans="1:8" x14ac:dyDescent="0.2">
      <c r="A22" s="125"/>
      <c r="B22" s="2" t="s">
        <v>23</v>
      </c>
      <c r="C22" s="5">
        <v>1925</v>
      </c>
      <c r="D22" s="5">
        <v>1925</v>
      </c>
      <c r="E22" s="5"/>
      <c r="F22" s="5">
        <v>1350</v>
      </c>
      <c r="G22" s="5">
        <f>0.75*F22</f>
        <v>1012.5</v>
      </c>
      <c r="H22" s="2" t="s">
        <v>26</v>
      </c>
    </row>
    <row r="23" spans="1:8" s="7" customFormat="1" ht="19" x14ac:dyDescent="0.25">
      <c r="A23" s="15"/>
      <c r="B23" s="13" t="s">
        <v>91</v>
      </c>
      <c r="C23" s="16">
        <f>SUM(C13:C22)</f>
        <v>186709.97200000004</v>
      </c>
      <c r="D23" s="16">
        <f>SUM(D13:D22)</f>
        <v>244447.63999999998</v>
      </c>
      <c r="E23" s="17"/>
      <c r="F23" s="16">
        <f>SUM(F13:F22)</f>
        <v>195623.5</v>
      </c>
      <c r="G23" s="16">
        <f>SUM(G13:G22)</f>
        <v>173813</v>
      </c>
      <c r="H23" s="18"/>
    </row>
    <row r="24" spans="1:8" x14ac:dyDescent="0.2">
      <c r="A24" s="10"/>
      <c r="C24" s="4"/>
      <c r="D24" s="4"/>
      <c r="E24" s="1"/>
      <c r="F24" s="1"/>
      <c r="G24" s="1"/>
    </row>
    <row r="25" spans="1:8" x14ac:dyDescent="0.2">
      <c r="A25" s="128" t="s">
        <v>53</v>
      </c>
      <c r="B25" s="35" t="s">
        <v>30</v>
      </c>
      <c r="C25" s="5">
        <v>28150</v>
      </c>
      <c r="D25" s="5">
        <v>28150</v>
      </c>
      <c r="E25" s="9"/>
      <c r="F25" s="9">
        <v>28072</v>
      </c>
      <c r="G25" s="9">
        <f>0.75*F25</f>
        <v>21054</v>
      </c>
      <c r="H25" s="2"/>
    </row>
    <row r="26" spans="1:8" x14ac:dyDescent="0.2">
      <c r="A26" s="129"/>
      <c r="B26" s="38" t="s">
        <v>92</v>
      </c>
      <c r="C26" s="9">
        <f>12986*0.5</f>
        <v>6493</v>
      </c>
      <c r="D26" s="9">
        <f>12986*0.5</f>
        <v>6493</v>
      </c>
      <c r="E26" s="9"/>
      <c r="F26" s="9">
        <v>12986</v>
      </c>
      <c r="G26" s="9">
        <f>0.75*F26</f>
        <v>9739.5</v>
      </c>
      <c r="H26" s="2"/>
    </row>
    <row r="27" spans="1:8" x14ac:dyDescent="0.2">
      <c r="A27" s="129"/>
      <c r="B27" s="29" t="s">
        <v>31</v>
      </c>
      <c r="C27" s="5">
        <v>7200</v>
      </c>
      <c r="D27" s="5">
        <v>7200</v>
      </c>
      <c r="E27" s="2"/>
      <c r="F27" s="5">
        <v>6240</v>
      </c>
      <c r="G27" s="5">
        <v>7033</v>
      </c>
      <c r="H27" s="2" t="s">
        <v>32</v>
      </c>
    </row>
    <row r="28" spans="1:8" x14ac:dyDescent="0.2">
      <c r="A28" s="129"/>
      <c r="B28" s="29" t="s">
        <v>54</v>
      </c>
      <c r="C28" s="5">
        <v>7000</v>
      </c>
      <c r="D28" s="5">
        <v>7000</v>
      </c>
      <c r="E28" s="2"/>
      <c r="F28" s="5">
        <v>7000</v>
      </c>
      <c r="G28" s="5">
        <v>7000</v>
      </c>
      <c r="H28" s="2"/>
    </row>
    <row r="29" spans="1:8" x14ac:dyDescent="0.2">
      <c r="A29" s="129"/>
      <c r="B29" s="38" t="s">
        <v>33</v>
      </c>
      <c r="C29" s="5">
        <v>3500</v>
      </c>
      <c r="D29" s="5">
        <v>3500</v>
      </c>
      <c r="E29" s="2"/>
      <c r="F29" s="5">
        <v>3500</v>
      </c>
      <c r="G29" s="5">
        <v>3308</v>
      </c>
      <c r="H29" s="2" t="s">
        <v>34</v>
      </c>
    </row>
    <row r="30" spans="1:8" x14ac:dyDescent="0.2">
      <c r="A30" s="129"/>
      <c r="B30" s="29" t="s">
        <v>39</v>
      </c>
      <c r="C30" s="5">
        <v>860</v>
      </c>
      <c r="D30" s="5">
        <v>860</v>
      </c>
      <c r="E30" s="2"/>
      <c r="F30" s="5">
        <v>860</v>
      </c>
      <c r="G30" s="5">
        <v>629</v>
      </c>
      <c r="H30" s="2" t="s">
        <v>42</v>
      </c>
    </row>
    <row r="31" spans="1:8" x14ac:dyDescent="0.2">
      <c r="A31" s="129"/>
      <c r="B31" s="29" t="s">
        <v>60</v>
      </c>
      <c r="C31" s="5">
        <v>726</v>
      </c>
      <c r="D31" s="5">
        <v>726</v>
      </c>
      <c r="E31" s="2"/>
      <c r="F31" s="5">
        <v>726</v>
      </c>
      <c r="G31" s="5">
        <v>246.58</v>
      </c>
      <c r="H31" s="2"/>
    </row>
    <row r="32" spans="1:8" x14ac:dyDescent="0.2">
      <c r="A32" s="129"/>
      <c r="B32" s="29" t="s">
        <v>45</v>
      </c>
      <c r="C32" s="5">
        <v>700</v>
      </c>
      <c r="D32" s="5">
        <v>700</v>
      </c>
      <c r="E32" s="2"/>
      <c r="F32" s="5">
        <v>700</v>
      </c>
      <c r="G32" s="5">
        <f>0.75*F32</f>
        <v>525</v>
      </c>
      <c r="H32" s="2"/>
    </row>
    <row r="33" spans="1:8" x14ac:dyDescent="0.2">
      <c r="A33" s="129"/>
      <c r="B33" s="38" t="s">
        <v>48</v>
      </c>
      <c r="C33" s="5">
        <v>0</v>
      </c>
      <c r="D33" s="5">
        <v>0</v>
      </c>
      <c r="E33" s="2"/>
      <c r="F33" s="5">
        <v>700</v>
      </c>
      <c r="G33" s="2">
        <v>675</v>
      </c>
      <c r="H33" s="2"/>
    </row>
    <row r="34" spans="1:8" x14ac:dyDescent="0.2">
      <c r="A34" s="129"/>
      <c r="B34" s="38" t="s">
        <v>102</v>
      </c>
      <c r="C34" s="5">
        <v>0</v>
      </c>
      <c r="D34" s="5">
        <v>0</v>
      </c>
      <c r="E34" s="2"/>
      <c r="F34" s="5">
        <v>600</v>
      </c>
      <c r="G34" s="2">
        <v>0</v>
      </c>
      <c r="H34" s="2"/>
    </row>
    <row r="35" spans="1:8" x14ac:dyDescent="0.2">
      <c r="A35" s="129"/>
      <c r="B35" s="29" t="s">
        <v>38</v>
      </c>
      <c r="C35" s="5">
        <v>455</v>
      </c>
      <c r="D35" s="5">
        <v>455</v>
      </c>
      <c r="E35" s="2"/>
      <c r="F35" s="5">
        <v>455</v>
      </c>
      <c r="G35" s="2">
        <v>0</v>
      </c>
      <c r="H35" s="2" t="s">
        <v>41</v>
      </c>
    </row>
    <row r="36" spans="1:8" x14ac:dyDescent="0.2">
      <c r="A36" s="129"/>
      <c r="B36" s="29" t="s">
        <v>35</v>
      </c>
      <c r="C36" s="5">
        <v>400</v>
      </c>
      <c r="D36" s="5">
        <v>400</v>
      </c>
      <c r="E36" s="2"/>
      <c r="F36" s="5">
        <v>400</v>
      </c>
      <c r="G36" s="2">
        <v>200</v>
      </c>
      <c r="H36" s="2"/>
    </row>
    <row r="37" spans="1:8" x14ac:dyDescent="0.2">
      <c r="A37" s="129"/>
      <c r="B37" s="29" t="s">
        <v>36</v>
      </c>
      <c r="C37" s="5">
        <v>400</v>
      </c>
      <c r="D37" s="5">
        <v>400</v>
      </c>
      <c r="E37" s="2"/>
      <c r="F37" s="5">
        <v>400</v>
      </c>
      <c r="G37" s="2">
        <v>130</v>
      </c>
      <c r="H37" s="2"/>
    </row>
    <row r="38" spans="1:8" x14ac:dyDescent="0.2">
      <c r="A38" s="129"/>
      <c r="B38" s="29" t="s">
        <v>37</v>
      </c>
      <c r="C38" s="5">
        <v>400</v>
      </c>
      <c r="D38" s="5">
        <v>400</v>
      </c>
      <c r="E38" s="2"/>
      <c r="F38" s="5">
        <v>400</v>
      </c>
      <c r="G38" s="2">
        <v>0</v>
      </c>
      <c r="H38" s="2" t="s">
        <v>40</v>
      </c>
    </row>
    <row r="39" spans="1:8" x14ac:dyDescent="0.2">
      <c r="A39" s="129"/>
      <c r="B39" s="30" t="s">
        <v>62</v>
      </c>
      <c r="C39" s="5">
        <v>400</v>
      </c>
      <c r="D39" s="5">
        <v>400</v>
      </c>
      <c r="E39" s="2"/>
      <c r="F39" s="5">
        <v>400</v>
      </c>
      <c r="G39" s="2">
        <v>0</v>
      </c>
      <c r="H39" s="2"/>
    </row>
    <row r="40" spans="1:8" x14ac:dyDescent="0.2">
      <c r="A40" s="129"/>
      <c r="B40" s="29" t="s">
        <v>61</v>
      </c>
      <c r="C40" s="5">
        <v>300</v>
      </c>
      <c r="D40" s="5">
        <v>300</v>
      </c>
      <c r="E40" s="2"/>
      <c r="F40" s="5">
        <v>300</v>
      </c>
      <c r="G40" s="2">
        <v>9</v>
      </c>
      <c r="H40" s="2"/>
    </row>
    <row r="41" spans="1:8" x14ac:dyDescent="0.2">
      <c r="A41" s="129"/>
      <c r="B41" s="31" t="s">
        <v>63</v>
      </c>
      <c r="C41" s="5">
        <v>150</v>
      </c>
      <c r="D41" s="5">
        <v>150</v>
      </c>
      <c r="E41" s="2"/>
      <c r="F41" s="5">
        <v>150</v>
      </c>
      <c r="G41" s="2">
        <v>0</v>
      </c>
      <c r="H41" s="2"/>
    </row>
    <row r="42" spans="1:8" x14ac:dyDescent="0.2">
      <c r="A42" s="129"/>
      <c r="B42" s="29" t="s">
        <v>64</v>
      </c>
      <c r="C42" s="5">
        <v>150</v>
      </c>
      <c r="D42" s="5">
        <v>150</v>
      </c>
      <c r="E42" s="2"/>
      <c r="F42" s="5">
        <v>150</v>
      </c>
      <c r="G42" s="2">
        <v>0</v>
      </c>
      <c r="H42" s="2"/>
    </row>
    <row r="43" spans="1:8" x14ac:dyDescent="0.2">
      <c r="A43" s="130"/>
      <c r="B43" s="29" t="s">
        <v>52</v>
      </c>
      <c r="C43" s="5">
        <v>100</v>
      </c>
      <c r="D43" s="5">
        <v>100</v>
      </c>
      <c r="E43" s="2"/>
      <c r="F43" s="5">
        <v>100</v>
      </c>
      <c r="G43" s="2">
        <v>99.56</v>
      </c>
      <c r="H43" s="2"/>
    </row>
    <row r="44" spans="1:8" s="7" customFormat="1" ht="19" x14ac:dyDescent="0.25">
      <c r="A44" s="15"/>
      <c r="B44" s="25" t="s">
        <v>99</v>
      </c>
      <c r="C44" s="16">
        <f>SUM(C25:C43)</f>
        <v>57384</v>
      </c>
      <c r="D44" s="16">
        <f>SUM(D25:D43)</f>
        <v>57384</v>
      </c>
      <c r="E44" s="17">
        <f>SUM(E25:E43)</f>
        <v>0</v>
      </c>
      <c r="F44" s="17">
        <f>SUM(F25:F43)</f>
        <v>64139</v>
      </c>
      <c r="G44" s="17">
        <f>SUM(G25:G43)</f>
        <v>50648.639999999999</v>
      </c>
      <c r="H44" s="18"/>
    </row>
    <row r="45" spans="1:8" x14ac:dyDescent="0.2">
      <c r="A45" s="10"/>
    </row>
    <row r="46" spans="1:8" x14ac:dyDescent="0.2">
      <c r="A46" s="121" t="s">
        <v>12</v>
      </c>
      <c r="B46" s="37" t="s">
        <v>108</v>
      </c>
      <c r="C46" s="5">
        <v>3500</v>
      </c>
      <c r="D46" s="5">
        <v>3500</v>
      </c>
      <c r="E46" s="5"/>
      <c r="F46" s="5">
        <v>3500</v>
      </c>
      <c r="G46" s="5"/>
      <c r="H46" s="2"/>
    </row>
    <row r="47" spans="1:8" x14ac:dyDescent="0.2">
      <c r="A47" s="121"/>
      <c r="B47" s="37" t="s">
        <v>65</v>
      </c>
      <c r="C47" s="9">
        <v>0</v>
      </c>
      <c r="D47" s="9">
        <v>0</v>
      </c>
      <c r="E47" s="9"/>
      <c r="F47" s="9">
        <v>3000</v>
      </c>
      <c r="G47" s="9"/>
      <c r="H47" s="2"/>
    </row>
    <row r="48" spans="1:8" x14ac:dyDescent="0.2">
      <c r="A48" s="121"/>
      <c r="B48" s="37" t="s">
        <v>51</v>
      </c>
      <c r="C48" s="5">
        <v>0</v>
      </c>
      <c r="D48" s="5">
        <v>0</v>
      </c>
      <c r="E48" s="5"/>
      <c r="F48" s="5">
        <v>2850</v>
      </c>
      <c r="G48" s="5">
        <v>2730</v>
      </c>
      <c r="H48" s="2" t="s">
        <v>104</v>
      </c>
    </row>
    <row r="49" spans="1:8" x14ac:dyDescent="0.2">
      <c r="A49" s="121"/>
      <c r="B49" s="34" t="s">
        <v>66</v>
      </c>
      <c r="C49" s="9">
        <v>0</v>
      </c>
      <c r="D49" s="9">
        <v>0</v>
      </c>
      <c r="E49" s="34"/>
      <c r="F49" s="9">
        <v>2000</v>
      </c>
      <c r="G49" s="9">
        <v>892</v>
      </c>
      <c r="H49" s="2"/>
    </row>
    <row r="50" spans="1:8" x14ac:dyDescent="0.2">
      <c r="A50" s="121"/>
      <c r="B50" s="2" t="s">
        <v>55</v>
      </c>
      <c r="C50" s="5">
        <v>1500</v>
      </c>
      <c r="D50" s="5">
        <v>1500</v>
      </c>
      <c r="E50" s="5"/>
      <c r="F50" s="5">
        <v>1500</v>
      </c>
      <c r="G50" s="5">
        <v>500</v>
      </c>
      <c r="H50" s="2"/>
    </row>
    <row r="51" spans="1:8" x14ac:dyDescent="0.2">
      <c r="A51" s="121"/>
      <c r="B51" s="34" t="s">
        <v>68</v>
      </c>
      <c r="C51" s="9">
        <v>1500</v>
      </c>
      <c r="D51" s="9">
        <v>1500</v>
      </c>
      <c r="E51" s="9"/>
      <c r="F51" s="9">
        <v>1500</v>
      </c>
      <c r="G51" s="9">
        <v>850</v>
      </c>
      <c r="H51" s="2"/>
    </row>
    <row r="52" spans="1:8" x14ac:dyDescent="0.2">
      <c r="A52" s="121"/>
      <c r="B52" s="34" t="s">
        <v>49</v>
      </c>
      <c r="C52" s="36">
        <v>0</v>
      </c>
      <c r="D52" s="36">
        <v>0</v>
      </c>
      <c r="E52" s="36"/>
      <c r="F52" s="36">
        <v>1000</v>
      </c>
      <c r="G52" s="36"/>
      <c r="H52" s="2"/>
    </row>
    <row r="53" spans="1:8" x14ac:dyDescent="0.2">
      <c r="A53" s="121"/>
      <c r="B53" s="2" t="s">
        <v>57</v>
      </c>
      <c r="C53" s="5">
        <v>600</v>
      </c>
      <c r="D53" s="5">
        <v>600</v>
      </c>
      <c r="E53" s="5"/>
      <c r="F53" s="5">
        <v>600</v>
      </c>
      <c r="G53" s="5"/>
      <c r="H53" s="2"/>
    </row>
    <row r="54" spans="1:8" x14ac:dyDescent="0.2">
      <c r="A54" s="121"/>
      <c r="B54" s="2" t="s">
        <v>46</v>
      </c>
      <c r="C54" s="5">
        <v>500</v>
      </c>
      <c r="D54" s="5">
        <v>500</v>
      </c>
      <c r="E54" s="5"/>
      <c r="F54" s="5">
        <v>500</v>
      </c>
      <c r="G54" s="5"/>
      <c r="H54" s="2"/>
    </row>
    <row r="55" spans="1:8" x14ac:dyDescent="0.2">
      <c r="A55" s="121"/>
      <c r="B55" s="34" t="s">
        <v>67</v>
      </c>
      <c r="C55" s="9">
        <v>500</v>
      </c>
      <c r="D55" s="9">
        <v>500</v>
      </c>
      <c r="E55" s="9"/>
      <c r="F55" s="9">
        <v>500</v>
      </c>
      <c r="G55" s="9"/>
      <c r="H55" s="2"/>
    </row>
    <row r="56" spans="1:8" x14ac:dyDescent="0.2">
      <c r="A56" s="121"/>
      <c r="B56" s="2" t="s">
        <v>73</v>
      </c>
      <c r="C56" s="5">
        <v>500</v>
      </c>
      <c r="D56" s="5">
        <v>500</v>
      </c>
      <c r="E56" s="5"/>
      <c r="F56" s="5">
        <v>500</v>
      </c>
      <c r="G56" s="5">
        <v>632</v>
      </c>
      <c r="H56" s="2"/>
    </row>
    <row r="57" spans="1:8" x14ac:dyDescent="0.2">
      <c r="A57" s="121"/>
      <c r="B57" s="2" t="s">
        <v>69</v>
      </c>
      <c r="C57" s="5">
        <v>400</v>
      </c>
      <c r="D57" s="5">
        <v>400</v>
      </c>
      <c r="E57" s="5"/>
      <c r="F57" s="5">
        <v>400</v>
      </c>
      <c r="G57" s="5">
        <v>417</v>
      </c>
      <c r="H57" s="2"/>
    </row>
    <row r="58" spans="1:8" x14ac:dyDescent="0.2">
      <c r="A58" s="121"/>
      <c r="B58" s="2" t="s">
        <v>56</v>
      </c>
      <c r="C58" s="5">
        <v>350</v>
      </c>
      <c r="D58" s="5">
        <v>350</v>
      </c>
      <c r="E58" s="5"/>
      <c r="F58" s="5">
        <v>350</v>
      </c>
      <c r="G58" s="5">
        <v>84</v>
      </c>
      <c r="H58" s="2"/>
    </row>
    <row r="59" spans="1:8" x14ac:dyDescent="0.2">
      <c r="A59" s="121"/>
      <c r="B59" s="34" t="s">
        <v>70</v>
      </c>
      <c r="C59" s="9">
        <v>350</v>
      </c>
      <c r="D59" s="9">
        <v>350</v>
      </c>
      <c r="E59" s="9"/>
      <c r="F59" s="9">
        <v>350</v>
      </c>
      <c r="G59" s="9"/>
      <c r="H59" s="2"/>
    </row>
    <row r="60" spans="1:8" x14ac:dyDescent="0.2">
      <c r="A60" s="121"/>
      <c r="B60" s="2" t="s">
        <v>72</v>
      </c>
      <c r="C60" s="5">
        <v>311</v>
      </c>
      <c r="D60" s="5">
        <v>311</v>
      </c>
      <c r="E60" s="5"/>
      <c r="F60" s="5">
        <v>311</v>
      </c>
      <c r="G60" s="5">
        <v>360</v>
      </c>
      <c r="H60" s="2"/>
    </row>
    <row r="61" spans="1:8" x14ac:dyDescent="0.2">
      <c r="A61" s="121"/>
      <c r="B61" s="34" t="s">
        <v>59</v>
      </c>
      <c r="C61" s="9">
        <v>200</v>
      </c>
      <c r="D61" s="9">
        <v>200</v>
      </c>
      <c r="E61" s="9"/>
      <c r="F61" s="9">
        <v>200</v>
      </c>
      <c r="G61" s="9"/>
      <c r="H61" s="2"/>
    </row>
    <row r="62" spans="1:8" x14ac:dyDescent="0.2">
      <c r="A62" s="121"/>
      <c r="B62" s="34" t="s">
        <v>71</v>
      </c>
      <c r="C62" s="9">
        <v>150</v>
      </c>
      <c r="D62" s="9">
        <v>150</v>
      </c>
      <c r="E62" s="9"/>
      <c r="F62" s="9">
        <v>150</v>
      </c>
      <c r="G62" s="9"/>
      <c r="H62" s="2"/>
    </row>
    <row r="63" spans="1:8" x14ac:dyDescent="0.2">
      <c r="A63" s="121"/>
      <c r="B63" s="34" t="s">
        <v>58</v>
      </c>
      <c r="C63" s="9">
        <v>100</v>
      </c>
      <c r="D63" s="9">
        <v>100</v>
      </c>
      <c r="E63" s="9"/>
      <c r="F63" s="9">
        <v>100</v>
      </c>
      <c r="G63" s="9"/>
      <c r="H63" s="2"/>
    </row>
    <row r="64" spans="1:8" x14ac:dyDescent="0.2">
      <c r="A64" s="121"/>
      <c r="B64" s="34" t="s">
        <v>50</v>
      </c>
      <c r="C64" s="9">
        <v>50</v>
      </c>
      <c r="D64" s="9">
        <v>50</v>
      </c>
      <c r="E64" s="9"/>
      <c r="F64" s="9">
        <v>50</v>
      </c>
      <c r="G64" s="9"/>
      <c r="H64" s="2"/>
    </row>
    <row r="65" spans="1:8" s="7" customFormat="1" ht="19" x14ac:dyDescent="0.25">
      <c r="A65" s="15"/>
      <c r="B65" s="25" t="s">
        <v>98</v>
      </c>
      <c r="C65" s="16">
        <f>SUM(C46:C64)</f>
        <v>10511</v>
      </c>
      <c r="D65" s="16">
        <f>SUM(D46:D64)</f>
        <v>10511</v>
      </c>
      <c r="E65" s="16">
        <f t="shared" ref="E65:G65" si="0">SUM(E46:E64)</f>
        <v>0</v>
      </c>
      <c r="F65" s="16">
        <f t="shared" si="0"/>
        <v>19361</v>
      </c>
      <c r="G65" s="16">
        <f t="shared" si="0"/>
        <v>6465</v>
      </c>
      <c r="H65" s="18"/>
    </row>
    <row r="66" spans="1:8" x14ac:dyDescent="0.2">
      <c r="A66" s="10"/>
      <c r="C66" s="1"/>
      <c r="D66" s="1"/>
      <c r="E66" s="1"/>
      <c r="F66" s="1"/>
      <c r="G66" s="1"/>
    </row>
    <row r="67" spans="1:8" x14ac:dyDescent="0.2">
      <c r="A67" s="128" t="s">
        <v>96</v>
      </c>
      <c r="B67" s="34" t="s">
        <v>79</v>
      </c>
      <c r="C67" s="9">
        <v>1000</v>
      </c>
      <c r="D67" s="9">
        <v>1000</v>
      </c>
      <c r="E67" s="34"/>
      <c r="F67" s="9">
        <v>1900</v>
      </c>
      <c r="G67" s="9">
        <v>1840</v>
      </c>
      <c r="H67" s="2"/>
    </row>
    <row r="68" spans="1:8" x14ac:dyDescent="0.2">
      <c r="A68" s="126"/>
      <c r="B68" s="34" t="s">
        <v>77</v>
      </c>
      <c r="C68" s="9">
        <v>500</v>
      </c>
      <c r="D68" s="9">
        <v>500</v>
      </c>
      <c r="E68" s="34"/>
      <c r="F68" s="9">
        <v>1200</v>
      </c>
      <c r="G68" s="9">
        <v>660</v>
      </c>
      <c r="H68" s="2"/>
    </row>
    <row r="69" spans="1:8" x14ac:dyDescent="0.2">
      <c r="A69" s="126"/>
      <c r="B69" s="37" t="s">
        <v>82</v>
      </c>
      <c r="C69" s="5">
        <v>900</v>
      </c>
      <c r="D69" s="5">
        <v>900</v>
      </c>
      <c r="E69" s="2"/>
      <c r="F69" s="5">
        <v>900</v>
      </c>
      <c r="G69" s="5">
        <v>875</v>
      </c>
      <c r="H69" s="2"/>
    </row>
    <row r="70" spans="1:8" x14ac:dyDescent="0.2">
      <c r="A70" s="126"/>
      <c r="B70" s="2" t="s">
        <v>84</v>
      </c>
      <c r="C70" s="5">
        <v>708</v>
      </c>
      <c r="D70" s="5">
        <v>708</v>
      </c>
      <c r="E70" s="2"/>
      <c r="F70" s="5">
        <v>708</v>
      </c>
      <c r="G70" s="5">
        <v>236</v>
      </c>
      <c r="H70" s="2"/>
    </row>
    <row r="71" spans="1:8" x14ac:dyDescent="0.2">
      <c r="A71" s="126"/>
      <c r="B71" s="2" t="s">
        <v>74</v>
      </c>
      <c r="C71" s="5">
        <v>450</v>
      </c>
      <c r="D71" s="5">
        <v>450</v>
      </c>
      <c r="E71" s="2"/>
      <c r="F71" s="5">
        <v>450</v>
      </c>
      <c r="G71" s="5">
        <v>0</v>
      </c>
      <c r="H71" s="2"/>
    </row>
    <row r="72" spans="1:8" x14ac:dyDescent="0.2">
      <c r="A72" s="126"/>
      <c r="B72" s="2" t="s">
        <v>76</v>
      </c>
      <c r="C72" s="5">
        <v>400</v>
      </c>
      <c r="D72" s="5">
        <v>400</v>
      </c>
      <c r="E72" s="2"/>
      <c r="F72" s="5">
        <v>400</v>
      </c>
      <c r="G72" s="5">
        <v>193</v>
      </c>
      <c r="H72" s="2"/>
    </row>
    <row r="73" spans="1:8" x14ac:dyDescent="0.2">
      <c r="A73" s="126"/>
      <c r="B73" s="2" t="s">
        <v>75</v>
      </c>
      <c r="C73" s="5">
        <v>350</v>
      </c>
      <c r="D73" s="5">
        <v>350</v>
      </c>
      <c r="E73" s="2"/>
      <c r="F73" s="5">
        <v>350</v>
      </c>
      <c r="G73" s="5">
        <v>0</v>
      </c>
      <c r="H73" s="2"/>
    </row>
    <row r="74" spans="1:8" x14ac:dyDescent="0.2">
      <c r="A74" s="126"/>
      <c r="B74" s="2" t="s">
        <v>78</v>
      </c>
      <c r="C74" s="5">
        <v>200</v>
      </c>
      <c r="D74" s="5">
        <v>200</v>
      </c>
      <c r="E74" s="2"/>
      <c r="F74" s="5">
        <v>200</v>
      </c>
      <c r="G74" s="5">
        <v>93</v>
      </c>
      <c r="H74" s="2"/>
    </row>
    <row r="75" spans="1:8" x14ac:dyDescent="0.2">
      <c r="A75" s="126"/>
      <c r="B75" s="2" t="s">
        <v>80</v>
      </c>
      <c r="C75" s="5">
        <v>100</v>
      </c>
      <c r="D75" s="5">
        <v>100</v>
      </c>
      <c r="E75" s="2"/>
      <c r="F75" s="5">
        <v>100</v>
      </c>
      <c r="G75" s="5">
        <v>100</v>
      </c>
      <c r="H75" s="2"/>
    </row>
    <row r="76" spans="1:8" x14ac:dyDescent="0.2">
      <c r="A76" s="126"/>
      <c r="B76" s="2" t="s">
        <v>81</v>
      </c>
      <c r="C76" s="5">
        <v>100</v>
      </c>
      <c r="D76" s="5">
        <v>100</v>
      </c>
      <c r="E76" s="2"/>
      <c r="F76" s="5">
        <v>100</v>
      </c>
      <c r="G76" s="5"/>
      <c r="H76" s="2"/>
    </row>
    <row r="77" spans="1:8" x14ac:dyDescent="0.2">
      <c r="A77" s="127"/>
      <c r="B77" s="2" t="s">
        <v>83</v>
      </c>
      <c r="C77" s="5">
        <v>50</v>
      </c>
      <c r="D77" s="5">
        <v>50</v>
      </c>
      <c r="E77" s="2"/>
      <c r="F77" s="5">
        <v>50</v>
      </c>
      <c r="G77" s="5">
        <v>23</v>
      </c>
      <c r="H77" s="2"/>
    </row>
    <row r="78" spans="1:8" s="26" customFormat="1" ht="19" x14ac:dyDescent="0.25">
      <c r="A78" s="25"/>
      <c r="B78" s="25" t="s">
        <v>97</v>
      </c>
      <c r="C78" s="16">
        <f>SUM(C67:C77)</f>
        <v>4758</v>
      </c>
      <c r="D78" s="16">
        <f>SUM(D67:D77)</f>
        <v>4758</v>
      </c>
      <c r="E78" s="16">
        <f t="shared" ref="E78:G78" si="1">SUM(E67:E77)</f>
        <v>0</v>
      </c>
      <c r="F78" s="16">
        <f t="shared" si="1"/>
        <v>6358</v>
      </c>
      <c r="G78" s="16">
        <f t="shared" si="1"/>
        <v>4020</v>
      </c>
      <c r="H78" s="13"/>
    </row>
    <row r="80" spans="1:8" x14ac:dyDescent="0.2">
      <c r="A80" s="121" t="s">
        <v>94</v>
      </c>
      <c r="B80" s="2" t="s">
        <v>95</v>
      </c>
      <c r="C80" s="5">
        <v>0</v>
      </c>
      <c r="D80" s="5">
        <v>0</v>
      </c>
      <c r="E80" s="5"/>
      <c r="F80" s="5">
        <v>10000</v>
      </c>
      <c r="G80" s="5">
        <v>4742</v>
      </c>
      <c r="H80" s="2"/>
    </row>
    <row r="81" spans="1:8" x14ac:dyDescent="0.2">
      <c r="A81" s="121"/>
      <c r="B81" s="34" t="s">
        <v>93</v>
      </c>
      <c r="C81" s="9">
        <f>10000*0.75</f>
        <v>7500</v>
      </c>
      <c r="D81" s="9">
        <f>10000*0.75</f>
        <v>7500</v>
      </c>
      <c r="E81" s="9"/>
      <c r="F81" s="9">
        <v>10000</v>
      </c>
      <c r="G81" s="9">
        <v>5888</v>
      </c>
      <c r="H81" s="2"/>
    </row>
    <row r="82" spans="1:8" s="28" customFormat="1" ht="19" x14ac:dyDescent="0.25">
      <c r="A82" s="25"/>
      <c r="B82" s="25" t="s">
        <v>100</v>
      </c>
      <c r="C82" s="16">
        <f>SUM(C80:C81)</f>
        <v>7500</v>
      </c>
      <c r="D82" s="16">
        <f>SUM(D80:D81)</f>
        <v>7500</v>
      </c>
      <c r="E82" s="16">
        <f>SUM(E80:E81)</f>
        <v>0</v>
      </c>
      <c r="F82" s="16">
        <f>SUM(F80:F81)</f>
        <v>20000</v>
      </c>
      <c r="G82" s="16">
        <f>SUM(G80:G81)</f>
        <v>10630</v>
      </c>
      <c r="H82" s="13"/>
    </row>
    <row r="84" spans="1:8" s="8" customFormat="1" ht="19" x14ac:dyDescent="0.25">
      <c r="B84" s="8" t="s">
        <v>103</v>
      </c>
      <c r="C84" s="24">
        <f>C82+C78+C65+C44+C23</f>
        <v>266862.97200000007</v>
      </c>
      <c r="D84" s="24">
        <f>D82+D78+D65+D44+D23</f>
        <v>324600.64</v>
      </c>
      <c r="E84" s="24">
        <f t="shared" ref="E84:G84" si="2">E82+E78+E65+E44+E23</f>
        <v>0</v>
      </c>
      <c r="F84" s="24">
        <f t="shared" si="2"/>
        <v>305481.5</v>
      </c>
      <c r="G84" s="24">
        <f t="shared" si="2"/>
        <v>245576.64</v>
      </c>
      <c r="H84" s="11"/>
    </row>
    <row r="86" spans="1:8" s="8" customFormat="1" ht="20" thickBot="1" x14ac:dyDescent="0.3">
      <c r="B86" s="32" t="s">
        <v>101</v>
      </c>
      <c r="C86" s="33">
        <f>C11-C84</f>
        <v>0</v>
      </c>
      <c r="D86" s="33">
        <f>D11-D84</f>
        <v>-23218.640000000014</v>
      </c>
      <c r="E86" s="33">
        <f>E11-E84</f>
        <v>0</v>
      </c>
      <c r="F86" s="33">
        <f>F11-F84</f>
        <v>11101.5</v>
      </c>
      <c r="G86" s="33">
        <f>G11-G84</f>
        <v>67801.81</v>
      </c>
      <c r="H86" s="11"/>
    </row>
  </sheetData>
  <mergeCells count="6">
    <mergeCell ref="A80:A81"/>
    <mergeCell ref="A2:A10"/>
    <mergeCell ref="A13:A22"/>
    <mergeCell ref="A25:A43"/>
    <mergeCell ref="A46:A64"/>
    <mergeCell ref="A67:A7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7"/>
  <sheetViews>
    <sheetView workbookViewId="0">
      <selection activeCell="G4" sqref="G4"/>
    </sheetView>
  </sheetViews>
  <sheetFormatPr baseColWidth="10" defaultColWidth="8.6640625" defaultRowHeight="15" x14ac:dyDescent="0.2"/>
  <cols>
    <col min="1" max="1" width="14.6640625" style="39" customWidth="1"/>
    <col min="2" max="2" width="27.6640625" style="39" customWidth="1"/>
    <col min="3" max="4" width="24.5" style="39" bestFit="1" customWidth="1"/>
    <col min="5" max="5" width="24.5" style="82" customWidth="1"/>
    <col min="6" max="6" width="20.33203125" style="39" bestFit="1" customWidth="1"/>
    <col min="7" max="7" width="21.1640625" style="39" bestFit="1" customWidth="1"/>
    <col min="8" max="8" width="20.33203125" style="39" bestFit="1" customWidth="1"/>
    <col min="9" max="9" width="120.6640625" style="42" bestFit="1" customWidth="1"/>
    <col min="10" max="16384" width="8.6640625" style="39"/>
  </cols>
  <sheetData>
    <row r="1" spans="1:9" s="62" customFormat="1" ht="19" x14ac:dyDescent="0.25">
      <c r="A1" s="59"/>
      <c r="B1" s="59"/>
      <c r="C1" s="45" t="s">
        <v>85</v>
      </c>
      <c r="D1" s="45" t="s">
        <v>86</v>
      </c>
      <c r="E1" s="77" t="s">
        <v>109</v>
      </c>
      <c r="F1" s="45" t="s">
        <v>87</v>
      </c>
      <c r="G1" s="45" t="s">
        <v>88</v>
      </c>
      <c r="H1" s="45" t="s">
        <v>89</v>
      </c>
      <c r="I1" s="45" t="s">
        <v>10</v>
      </c>
    </row>
    <row r="2" spans="1:9" x14ac:dyDescent="0.2">
      <c r="A2" s="122" t="s">
        <v>0</v>
      </c>
      <c r="B2" s="41" t="s">
        <v>1</v>
      </c>
      <c r="C2" s="61">
        <f>C85-SUM(C4:C10)</f>
        <v>205304.83999999997</v>
      </c>
      <c r="D2" s="61">
        <v>184000</v>
      </c>
      <c r="E2" s="78"/>
      <c r="F2" s="61">
        <v>176295</v>
      </c>
      <c r="G2" s="61">
        <v>179000</v>
      </c>
      <c r="H2" s="61">
        <v>180262.57</v>
      </c>
      <c r="I2" s="60"/>
    </row>
    <row r="3" spans="1:9" x14ac:dyDescent="0.2">
      <c r="A3" s="123"/>
      <c r="B3" s="41" t="s">
        <v>2</v>
      </c>
      <c r="C3" s="44">
        <v>0</v>
      </c>
      <c r="D3" s="48">
        <f>H87</f>
        <v>67801.81</v>
      </c>
      <c r="E3" s="79"/>
      <c r="F3" s="44"/>
      <c r="G3" s="44">
        <v>53441</v>
      </c>
      <c r="H3" s="44">
        <v>53441</v>
      </c>
      <c r="I3" s="41"/>
    </row>
    <row r="4" spans="1:9" x14ac:dyDescent="0.2">
      <c r="A4" s="123"/>
      <c r="B4" s="41" t="s">
        <v>3</v>
      </c>
      <c r="C4" s="44">
        <v>30471</v>
      </c>
      <c r="D4" s="44">
        <v>30471</v>
      </c>
      <c r="E4" s="80"/>
      <c r="F4" s="44"/>
      <c r="G4" s="44">
        <v>29409</v>
      </c>
      <c r="H4" s="44">
        <v>29409</v>
      </c>
      <c r="I4" s="44"/>
    </row>
    <row r="5" spans="1:9" x14ac:dyDescent="0.2">
      <c r="A5" s="123"/>
      <c r="B5" s="41" t="s">
        <v>4</v>
      </c>
      <c r="C5" s="44">
        <v>28150</v>
      </c>
      <c r="D5" s="44">
        <v>28150</v>
      </c>
      <c r="E5" s="80" t="s">
        <v>110</v>
      </c>
      <c r="F5" s="44"/>
      <c r="G5" s="44">
        <v>28150</v>
      </c>
      <c r="H5" s="44">
        <v>23905.88</v>
      </c>
      <c r="I5" s="41"/>
    </row>
    <row r="6" spans="1:9" x14ac:dyDescent="0.2">
      <c r="A6" s="123"/>
      <c r="B6" s="41" t="s">
        <v>5</v>
      </c>
      <c r="C6" s="44">
        <v>15000</v>
      </c>
      <c r="D6" s="44">
        <v>0</v>
      </c>
      <c r="E6" s="80"/>
      <c r="F6" s="44"/>
      <c r="G6" s="44">
        <v>14433</v>
      </c>
      <c r="H6" s="44">
        <v>14433</v>
      </c>
      <c r="I6" s="41"/>
    </row>
    <row r="7" spans="1:9" x14ac:dyDescent="0.2">
      <c r="A7" s="123"/>
      <c r="B7" s="41" t="s">
        <v>6</v>
      </c>
      <c r="C7" s="44">
        <v>8000</v>
      </c>
      <c r="D7" s="44">
        <v>8000</v>
      </c>
      <c r="E7" s="80"/>
      <c r="F7" s="44"/>
      <c r="G7" s="44">
        <v>8000</v>
      </c>
      <c r="H7" s="44">
        <v>9274</v>
      </c>
      <c r="I7" s="41"/>
    </row>
    <row r="8" spans="1:9" x14ac:dyDescent="0.2">
      <c r="A8" s="123"/>
      <c r="B8" s="41" t="s">
        <v>7</v>
      </c>
      <c r="C8" s="44">
        <v>1500</v>
      </c>
      <c r="D8" s="44">
        <v>1500</v>
      </c>
      <c r="E8" s="80"/>
      <c r="F8" s="44"/>
      <c r="G8" s="44">
        <v>2500</v>
      </c>
      <c r="H8" s="44">
        <v>1518</v>
      </c>
      <c r="I8" s="41"/>
    </row>
    <row r="9" spans="1:9" x14ac:dyDescent="0.2">
      <c r="A9" s="123"/>
      <c r="B9" s="41" t="s">
        <v>8</v>
      </c>
      <c r="C9" s="44">
        <v>1500</v>
      </c>
      <c r="D9" s="44">
        <v>1500</v>
      </c>
      <c r="E9" s="80"/>
      <c r="F9" s="44"/>
      <c r="G9" s="44">
        <v>1500</v>
      </c>
      <c r="H9" s="44">
        <v>1033</v>
      </c>
      <c r="I9" s="41"/>
    </row>
    <row r="10" spans="1:9" x14ac:dyDescent="0.2">
      <c r="A10" s="124"/>
      <c r="B10" s="41" t="s">
        <v>9</v>
      </c>
      <c r="C10" s="44">
        <v>150</v>
      </c>
      <c r="D10" s="44">
        <v>150</v>
      </c>
      <c r="E10" s="80"/>
      <c r="F10" s="44"/>
      <c r="G10" s="44">
        <v>150</v>
      </c>
      <c r="H10" s="48">
        <v>102</v>
      </c>
      <c r="I10" s="41"/>
    </row>
    <row r="11" spans="1:9" s="58" customFormat="1" ht="19" x14ac:dyDescent="0.25">
      <c r="A11" s="66"/>
      <c r="B11" s="52" t="s">
        <v>90</v>
      </c>
      <c r="C11" s="53">
        <f>SUM(C2:C10)</f>
        <v>290075.83999999997</v>
      </c>
      <c r="D11" s="53">
        <f>SUM(D2:D10)</f>
        <v>321572.81</v>
      </c>
      <c r="E11" s="81"/>
      <c r="F11" s="53"/>
      <c r="G11" s="53">
        <f>SUM(G2:G10)</f>
        <v>316583</v>
      </c>
      <c r="H11" s="53">
        <f>SUM(H2:H10)</f>
        <v>313378.45</v>
      </c>
      <c r="I11" s="52"/>
    </row>
    <row r="12" spans="1:9" ht="19" x14ac:dyDescent="0.2">
      <c r="A12" s="51" t="s">
        <v>11</v>
      </c>
    </row>
    <row r="13" spans="1:9" x14ac:dyDescent="0.2">
      <c r="A13" s="125" t="s">
        <v>47</v>
      </c>
      <c r="B13" s="41" t="s">
        <v>14</v>
      </c>
      <c r="C13" s="44">
        <v>58761.5</v>
      </c>
      <c r="D13" s="44">
        <v>58761.5</v>
      </c>
      <c r="E13" s="83" t="s">
        <v>111</v>
      </c>
      <c r="F13" s="44"/>
      <c r="G13" s="44">
        <v>64402.5</v>
      </c>
      <c r="H13" s="44">
        <v>64402.5</v>
      </c>
      <c r="I13" s="41" t="s">
        <v>13</v>
      </c>
    </row>
    <row r="14" spans="1:9" x14ac:dyDescent="0.2">
      <c r="A14" s="125"/>
      <c r="B14" s="41" t="s">
        <v>15</v>
      </c>
      <c r="C14" s="44">
        <v>0</v>
      </c>
      <c r="D14" s="44">
        <f>61856*0.8</f>
        <v>49484.800000000003</v>
      </c>
      <c r="E14" s="83" t="s">
        <v>112</v>
      </c>
      <c r="F14" s="44"/>
      <c r="G14" s="44">
        <v>0</v>
      </c>
      <c r="H14" s="44">
        <v>0</v>
      </c>
      <c r="I14" s="41" t="s">
        <v>105</v>
      </c>
    </row>
    <row r="15" spans="1:9" x14ac:dyDescent="0.2">
      <c r="A15" s="125"/>
      <c r="B15" s="41" t="s">
        <v>16</v>
      </c>
      <c r="C15" s="44">
        <v>26594</v>
      </c>
      <c r="D15" s="44">
        <v>26594</v>
      </c>
      <c r="E15" s="83" t="s">
        <v>28</v>
      </c>
      <c r="F15" s="44"/>
      <c r="G15" s="44">
        <v>26230</v>
      </c>
      <c r="H15" s="44">
        <v>26230</v>
      </c>
      <c r="I15" s="41" t="s">
        <v>28</v>
      </c>
    </row>
    <row r="16" spans="1:9" x14ac:dyDescent="0.2">
      <c r="A16" s="125"/>
      <c r="B16" s="73" t="s">
        <v>17</v>
      </c>
      <c r="C16" s="48">
        <v>24264.34</v>
      </c>
      <c r="D16" s="91">
        <v>24264.34</v>
      </c>
      <c r="E16" s="83" t="s">
        <v>18</v>
      </c>
      <c r="F16" s="48"/>
      <c r="G16" s="48">
        <v>23258</v>
      </c>
      <c r="H16" s="48">
        <f>G16*0.75</f>
        <v>17443.5</v>
      </c>
      <c r="I16" s="41" t="s">
        <v>18</v>
      </c>
    </row>
    <row r="17" spans="1:9" x14ac:dyDescent="0.2">
      <c r="A17" s="125"/>
      <c r="B17" s="73" t="s">
        <v>19</v>
      </c>
      <c r="C17" s="48">
        <v>22603.52</v>
      </c>
      <c r="D17" s="48">
        <v>22603.52</v>
      </c>
      <c r="E17" s="83" t="s">
        <v>20</v>
      </c>
      <c r="F17" s="48"/>
      <c r="G17" s="48">
        <v>21648</v>
      </c>
      <c r="H17" s="48">
        <f>G17*0.75</f>
        <v>16236</v>
      </c>
      <c r="I17" s="41" t="s">
        <v>20</v>
      </c>
    </row>
    <row r="18" spans="1:9" x14ac:dyDescent="0.2">
      <c r="A18" s="125"/>
      <c r="B18" s="41" t="s">
        <v>24</v>
      </c>
      <c r="C18" s="44">
        <v>18429</v>
      </c>
      <c r="D18" s="44">
        <v>18429</v>
      </c>
      <c r="E18" s="83" t="s">
        <v>27</v>
      </c>
      <c r="F18" s="44"/>
      <c r="G18" s="44">
        <v>17749</v>
      </c>
      <c r="H18" s="44">
        <v>17749</v>
      </c>
      <c r="I18" s="41" t="s">
        <v>27</v>
      </c>
    </row>
    <row r="19" spans="1:9" x14ac:dyDescent="0.2">
      <c r="A19" s="125"/>
      <c r="B19" s="73" t="s">
        <v>43</v>
      </c>
      <c r="C19" s="48">
        <v>17000</v>
      </c>
      <c r="D19" s="91">
        <v>17000</v>
      </c>
      <c r="E19" s="79" t="s">
        <v>113</v>
      </c>
      <c r="F19" s="48"/>
      <c r="G19" s="48">
        <v>17000</v>
      </c>
      <c r="H19" s="48">
        <f>G19*0.75</f>
        <v>12750</v>
      </c>
      <c r="I19" s="41" t="s">
        <v>44</v>
      </c>
    </row>
    <row r="20" spans="1:9" x14ac:dyDescent="0.2">
      <c r="A20" s="125"/>
      <c r="B20" s="41" t="s">
        <v>22</v>
      </c>
      <c r="C20" s="44">
        <v>13750</v>
      </c>
      <c r="D20" s="44">
        <v>13750</v>
      </c>
      <c r="E20" s="83" t="s">
        <v>25</v>
      </c>
      <c r="F20" s="44"/>
      <c r="G20" s="44">
        <v>13050</v>
      </c>
      <c r="H20" s="44">
        <f>0.75*G20</f>
        <v>9787.5</v>
      </c>
      <c r="I20" s="41" t="s">
        <v>25</v>
      </c>
    </row>
    <row r="21" spans="1:9" x14ac:dyDescent="0.2">
      <c r="A21" s="125"/>
      <c r="B21" s="73" t="s">
        <v>21</v>
      </c>
      <c r="C21" s="48">
        <v>11635.48</v>
      </c>
      <c r="D21" s="48">
        <v>11635.48</v>
      </c>
      <c r="E21" s="83" t="s">
        <v>29</v>
      </c>
      <c r="F21" s="48"/>
      <c r="G21" s="48">
        <v>10936</v>
      </c>
      <c r="H21" s="48">
        <f>0.75*G21</f>
        <v>8202</v>
      </c>
      <c r="I21" s="41" t="s">
        <v>29</v>
      </c>
    </row>
    <row r="22" spans="1:9" x14ac:dyDescent="0.2">
      <c r="A22" s="125"/>
      <c r="B22" s="41" t="s">
        <v>23</v>
      </c>
      <c r="C22" s="44">
        <v>1925</v>
      </c>
      <c r="D22" s="44">
        <v>1925</v>
      </c>
      <c r="E22" s="83" t="s">
        <v>26</v>
      </c>
      <c r="F22" s="44"/>
      <c r="G22" s="44">
        <v>1350</v>
      </c>
      <c r="H22" s="44">
        <f>0.75*G22</f>
        <v>1012.5</v>
      </c>
      <c r="I22" s="41" t="s">
        <v>26</v>
      </c>
    </row>
    <row r="23" spans="1:9" s="46" customFormat="1" ht="19" x14ac:dyDescent="0.25">
      <c r="A23" s="54"/>
      <c r="B23" s="52" t="s">
        <v>91</v>
      </c>
      <c r="C23" s="55">
        <f>SUM(C13:C22)</f>
        <v>194962.84</v>
      </c>
      <c r="D23" s="55">
        <f>SUM(D13:D22)</f>
        <v>244447.63999999998</v>
      </c>
      <c r="E23" s="84"/>
      <c r="F23" s="56"/>
      <c r="G23" s="55">
        <f>SUM(G13:G22)</f>
        <v>195623.5</v>
      </c>
      <c r="H23" s="55">
        <f>SUM(H13:H22)</f>
        <v>173813</v>
      </c>
      <c r="I23" s="76"/>
    </row>
    <row r="24" spans="1:9" x14ac:dyDescent="0.2">
      <c r="A24" s="49"/>
      <c r="C24" s="43"/>
      <c r="D24" s="43"/>
      <c r="E24" s="85"/>
      <c r="F24" s="40"/>
      <c r="G24" s="40"/>
      <c r="H24" s="40"/>
    </row>
    <row r="25" spans="1:9" x14ac:dyDescent="0.2">
      <c r="A25" s="128" t="s">
        <v>53</v>
      </c>
      <c r="B25" s="74" t="s">
        <v>30</v>
      </c>
      <c r="C25" s="48">
        <v>28150</v>
      </c>
      <c r="D25" s="48">
        <v>28150</v>
      </c>
      <c r="E25" s="79" t="s">
        <v>114</v>
      </c>
      <c r="F25" s="48"/>
      <c r="G25" s="48">
        <v>28072</v>
      </c>
      <c r="H25" s="48">
        <f>0.75*G25</f>
        <v>21054</v>
      </c>
      <c r="I25" s="41"/>
    </row>
    <row r="26" spans="1:9" x14ac:dyDescent="0.2">
      <c r="A26" s="129"/>
      <c r="B26" s="74" t="s">
        <v>92</v>
      </c>
      <c r="C26" s="48">
        <f>600*15</f>
        <v>9000</v>
      </c>
      <c r="D26" s="48">
        <f>600*15</f>
        <v>9000</v>
      </c>
      <c r="E26" s="79" t="s">
        <v>115</v>
      </c>
      <c r="F26" s="48"/>
      <c r="G26" s="48">
        <v>12986</v>
      </c>
      <c r="H26" s="48">
        <f>0.75*G26</f>
        <v>9739.5</v>
      </c>
      <c r="I26" s="41" t="s">
        <v>116</v>
      </c>
    </row>
    <row r="27" spans="1:9" x14ac:dyDescent="0.2">
      <c r="A27" s="129"/>
      <c r="B27" s="68" t="s">
        <v>31</v>
      </c>
      <c r="C27" s="44">
        <f>33.2*150</f>
        <v>4980</v>
      </c>
      <c r="D27" s="44">
        <f>33.2*150</f>
        <v>4980</v>
      </c>
      <c r="E27" s="80" t="s">
        <v>117</v>
      </c>
      <c r="F27" s="90"/>
      <c r="G27" s="44">
        <v>6240</v>
      </c>
      <c r="H27" s="44">
        <v>7033</v>
      </c>
      <c r="I27" s="41" t="s">
        <v>32</v>
      </c>
    </row>
    <row r="28" spans="1:9" x14ac:dyDescent="0.2">
      <c r="A28" s="129"/>
      <c r="B28" s="68" t="s">
        <v>54</v>
      </c>
      <c r="C28" s="44">
        <v>7000</v>
      </c>
      <c r="D28" s="91">
        <v>7000</v>
      </c>
      <c r="E28" s="80" t="s">
        <v>118</v>
      </c>
      <c r="F28" s="41"/>
      <c r="G28" s="44">
        <v>7000</v>
      </c>
      <c r="H28" s="44">
        <v>7000</v>
      </c>
      <c r="I28" s="41"/>
    </row>
    <row r="29" spans="1:9" x14ac:dyDescent="0.2">
      <c r="A29" s="129"/>
      <c r="B29" s="68" t="s">
        <v>33</v>
      </c>
      <c r="C29" s="44">
        <v>3500</v>
      </c>
      <c r="D29" s="91">
        <v>3500</v>
      </c>
      <c r="E29" s="80" t="s">
        <v>119</v>
      </c>
      <c r="F29" s="41"/>
      <c r="G29" s="44">
        <v>3500</v>
      </c>
      <c r="H29" s="44">
        <v>3308</v>
      </c>
      <c r="I29" s="41" t="s">
        <v>34</v>
      </c>
    </row>
    <row r="30" spans="1:9" x14ac:dyDescent="0.2">
      <c r="A30" s="129"/>
      <c r="B30" s="68" t="s">
        <v>39</v>
      </c>
      <c r="C30" s="44">
        <v>860</v>
      </c>
      <c r="D30" s="44">
        <f>860+230</f>
        <v>1090</v>
      </c>
      <c r="E30" s="80" t="s">
        <v>120</v>
      </c>
      <c r="F30" s="41"/>
      <c r="G30" s="44">
        <v>860</v>
      </c>
      <c r="H30" s="44">
        <v>629</v>
      </c>
      <c r="I30" s="41" t="s">
        <v>42</v>
      </c>
    </row>
    <row r="31" spans="1:9" x14ac:dyDescent="0.2">
      <c r="A31" s="129"/>
      <c r="B31" s="68" t="s">
        <v>60</v>
      </c>
      <c r="C31" s="44">
        <v>500</v>
      </c>
      <c r="D31" s="44">
        <v>500</v>
      </c>
      <c r="E31" s="80" t="s">
        <v>121</v>
      </c>
      <c r="F31" s="41"/>
      <c r="G31" s="44">
        <v>726</v>
      </c>
      <c r="H31" s="44">
        <v>246.58</v>
      </c>
      <c r="I31" s="41"/>
    </row>
    <row r="32" spans="1:9" x14ac:dyDescent="0.2">
      <c r="A32" s="129"/>
      <c r="B32" s="68" t="s">
        <v>45</v>
      </c>
      <c r="C32" s="44">
        <v>700</v>
      </c>
      <c r="D32" s="91">
        <v>700</v>
      </c>
      <c r="E32" s="80"/>
      <c r="F32" s="41"/>
      <c r="G32" s="44">
        <v>700</v>
      </c>
      <c r="H32" s="44">
        <f>0.75*G32</f>
        <v>525</v>
      </c>
      <c r="I32" s="41"/>
    </row>
    <row r="33" spans="1:9" x14ac:dyDescent="0.2">
      <c r="A33" s="129"/>
      <c r="B33" s="68" t="s">
        <v>48</v>
      </c>
      <c r="C33" s="44">
        <v>700</v>
      </c>
      <c r="D33" s="91">
        <v>700</v>
      </c>
      <c r="E33" s="80" t="s">
        <v>119</v>
      </c>
      <c r="F33" s="41"/>
      <c r="G33" s="44">
        <v>700</v>
      </c>
      <c r="H33" s="41">
        <v>675</v>
      </c>
      <c r="I33" s="41"/>
    </row>
    <row r="34" spans="1:9" x14ac:dyDescent="0.2">
      <c r="A34" s="129"/>
      <c r="B34" s="68" t="s">
        <v>102</v>
      </c>
      <c r="C34" s="44"/>
      <c r="D34" s="44"/>
      <c r="E34" s="80" t="s">
        <v>122</v>
      </c>
      <c r="F34" s="41"/>
      <c r="G34" s="44">
        <v>600</v>
      </c>
      <c r="H34" s="41">
        <v>0</v>
      </c>
      <c r="I34" s="41"/>
    </row>
    <row r="35" spans="1:9" x14ac:dyDescent="0.2">
      <c r="A35" s="129"/>
      <c r="B35" s="68" t="s">
        <v>38</v>
      </c>
      <c r="C35" s="44">
        <v>455</v>
      </c>
      <c r="D35" s="44">
        <v>455</v>
      </c>
      <c r="E35" s="80"/>
      <c r="F35" s="41"/>
      <c r="G35" s="44">
        <v>455</v>
      </c>
      <c r="H35" s="41">
        <v>0</v>
      </c>
      <c r="I35" s="41" t="s">
        <v>41</v>
      </c>
    </row>
    <row r="36" spans="1:9" x14ac:dyDescent="0.2">
      <c r="A36" s="129"/>
      <c r="B36" s="68" t="s">
        <v>35</v>
      </c>
      <c r="C36" s="44">
        <v>400</v>
      </c>
      <c r="D36" s="44">
        <v>400</v>
      </c>
      <c r="E36" s="80" t="s">
        <v>123</v>
      </c>
      <c r="F36" s="41"/>
      <c r="G36" s="44">
        <v>400</v>
      </c>
      <c r="H36" s="41">
        <v>200</v>
      </c>
      <c r="I36" s="41"/>
    </row>
    <row r="37" spans="1:9" x14ac:dyDescent="0.2">
      <c r="A37" s="129"/>
      <c r="B37" s="68" t="s">
        <v>36</v>
      </c>
      <c r="C37" s="44">
        <v>400</v>
      </c>
      <c r="D37" s="44">
        <v>400</v>
      </c>
      <c r="E37" s="80"/>
      <c r="F37" s="41"/>
      <c r="G37" s="44">
        <v>400</v>
      </c>
      <c r="H37" s="41">
        <v>130</v>
      </c>
      <c r="I37" s="41"/>
    </row>
    <row r="38" spans="1:9" x14ac:dyDescent="0.2">
      <c r="A38" s="129"/>
      <c r="B38" s="68" t="s">
        <v>37</v>
      </c>
      <c r="C38" s="44">
        <v>400</v>
      </c>
      <c r="D38" s="44">
        <v>800</v>
      </c>
      <c r="E38" s="80" t="s">
        <v>124</v>
      </c>
      <c r="F38" s="41"/>
      <c r="G38" s="44">
        <v>400</v>
      </c>
      <c r="H38" s="41">
        <v>0</v>
      </c>
      <c r="I38" s="41" t="s">
        <v>40</v>
      </c>
    </row>
    <row r="39" spans="1:9" x14ac:dyDescent="0.2">
      <c r="A39" s="129"/>
      <c r="B39" s="69" t="s">
        <v>62</v>
      </c>
      <c r="C39" s="44">
        <v>400</v>
      </c>
      <c r="D39" s="44">
        <v>400</v>
      </c>
      <c r="E39" s="80" t="s">
        <v>125</v>
      </c>
      <c r="F39" s="41"/>
      <c r="G39" s="44">
        <v>400</v>
      </c>
      <c r="H39" s="41">
        <v>0</v>
      </c>
      <c r="I39" s="41"/>
    </row>
    <row r="40" spans="1:9" x14ac:dyDescent="0.2">
      <c r="A40" s="129"/>
      <c r="B40" s="69" t="s">
        <v>126</v>
      </c>
      <c r="C40" s="44"/>
      <c r="D40" s="44"/>
      <c r="E40" s="80" t="s">
        <v>127</v>
      </c>
      <c r="F40" s="41"/>
      <c r="G40" s="44"/>
      <c r="H40" s="41"/>
      <c r="I40" s="41"/>
    </row>
    <row r="41" spans="1:9" x14ac:dyDescent="0.2">
      <c r="A41" s="129"/>
      <c r="B41" s="68" t="s">
        <v>61</v>
      </c>
      <c r="C41" s="44">
        <v>300</v>
      </c>
      <c r="D41" s="44">
        <v>300</v>
      </c>
      <c r="E41" s="80"/>
      <c r="F41" s="41"/>
      <c r="G41" s="44">
        <v>300</v>
      </c>
      <c r="H41" s="41">
        <v>9</v>
      </c>
      <c r="I41" s="41"/>
    </row>
    <row r="42" spans="1:9" x14ac:dyDescent="0.2">
      <c r="A42" s="129"/>
      <c r="B42" s="70" t="s">
        <v>63</v>
      </c>
      <c r="C42" s="44">
        <v>150</v>
      </c>
      <c r="D42" s="44">
        <v>150</v>
      </c>
      <c r="E42" s="80"/>
      <c r="F42" s="41"/>
      <c r="G42" s="44">
        <v>150</v>
      </c>
      <c r="H42" s="41">
        <v>0</v>
      </c>
      <c r="I42" s="41"/>
    </row>
    <row r="43" spans="1:9" x14ac:dyDescent="0.2">
      <c r="A43" s="129"/>
      <c r="B43" s="68" t="s">
        <v>64</v>
      </c>
      <c r="C43" s="44">
        <v>150</v>
      </c>
      <c r="D43" s="91">
        <v>150</v>
      </c>
      <c r="E43" s="80"/>
      <c r="F43" s="41"/>
      <c r="G43" s="44">
        <v>150</v>
      </c>
      <c r="H43" s="41">
        <v>0</v>
      </c>
      <c r="I43" s="41"/>
    </row>
    <row r="44" spans="1:9" x14ac:dyDescent="0.2">
      <c r="A44" s="130"/>
      <c r="B44" s="68" t="s">
        <v>52</v>
      </c>
      <c r="C44" s="44">
        <v>100</v>
      </c>
      <c r="D44" s="44">
        <v>100</v>
      </c>
      <c r="E44" s="80"/>
      <c r="F44" s="41"/>
      <c r="G44" s="44">
        <v>100</v>
      </c>
      <c r="H44" s="41">
        <v>99.56</v>
      </c>
      <c r="I44" s="41"/>
    </row>
    <row r="45" spans="1:9" s="46" customFormat="1" ht="19" x14ac:dyDescent="0.25">
      <c r="A45" s="54"/>
      <c r="B45" s="64" t="s">
        <v>99</v>
      </c>
      <c r="C45" s="55">
        <f>SUM(C25:C44)</f>
        <v>58145</v>
      </c>
      <c r="D45" s="55">
        <f>SUM(D25:D44)</f>
        <v>58775</v>
      </c>
      <c r="E45" s="84"/>
      <c r="F45" s="56">
        <f>SUM(F25:F44)</f>
        <v>0</v>
      </c>
      <c r="G45" s="56">
        <f>SUM(G25:G44)</f>
        <v>64139</v>
      </c>
      <c r="H45" s="56">
        <f>SUM(H25:H44)</f>
        <v>50648.639999999999</v>
      </c>
      <c r="I45" s="57"/>
    </row>
    <row r="46" spans="1:9" x14ac:dyDescent="0.2">
      <c r="A46" s="49"/>
    </row>
    <row r="47" spans="1:9" x14ac:dyDescent="0.2">
      <c r="A47" s="121" t="s">
        <v>12</v>
      </c>
      <c r="B47" s="41" t="s">
        <v>106</v>
      </c>
      <c r="C47" s="44">
        <v>3500</v>
      </c>
      <c r="D47" s="92">
        <v>5000</v>
      </c>
      <c r="E47" s="80" t="s">
        <v>128</v>
      </c>
      <c r="F47" s="44"/>
      <c r="G47" s="44">
        <v>3500</v>
      </c>
      <c r="H47" s="44"/>
      <c r="I47" s="41"/>
    </row>
    <row r="48" spans="1:9" x14ac:dyDescent="0.2">
      <c r="A48" s="121"/>
      <c r="B48" s="73" t="s">
        <v>65</v>
      </c>
      <c r="C48" s="48"/>
      <c r="D48" s="48"/>
      <c r="E48" s="79" t="s">
        <v>129</v>
      </c>
      <c r="F48" s="48"/>
      <c r="G48" s="48">
        <v>3000</v>
      </c>
      <c r="H48" s="48"/>
      <c r="I48" s="41"/>
    </row>
    <row r="49" spans="1:9" x14ac:dyDescent="0.2">
      <c r="A49" s="121"/>
      <c r="B49" s="41" t="s">
        <v>51</v>
      </c>
      <c r="C49" s="48"/>
      <c r="D49" s="44"/>
      <c r="E49" s="79" t="s">
        <v>129</v>
      </c>
      <c r="F49" s="44"/>
      <c r="G49" s="44">
        <v>2850</v>
      </c>
      <c r="H49" s="44">
        <v>2730</v>
      </c>
      <c r="I49" s="41" t="s">
        <v>104</v>
      </c>
    </row>
    <row r="50" spans="1:9" x14ac:dyDescent="0.2">
      <c r="A50" s="121"/>
      <c r="B50" s="73" t="s">
        <v>66</v>
      </c>
      <c r="C50" s="48">
        <v>2000</v>
      </c>
      <c r="D50" s="91">
        <v>1000</v>
      </c>
      <c r="E50" s="79" t="s">
        <v>118</v>
      </c>
      <c r="F50" s="73"/>
      <c r="G50" s="48">
        <v>2000</v>
      </c>
      <c r="H50" s="48">
        <v>892</v>
      </c>
      <c r="I50" s="41"/>
    </row>
    <row r="51" spans="1:9" x14ac:dyDescent="0.2">
      <c r="A51" s="121"/>
      <c r="B51" s="41" t="s">
        <v>55</v>
      </c>
      <c r="C51" s="44">
        <v>1500</v>
      </c>
      <c r="D51" s="44">
        <v>1500</v>
      </c>
      <c r="E51" s="80"/>
      <c r="F51" s="44"/>
      <c r="G51" s="44">
        <v>1500</v>
      </c>
      <c r="H51" s="44">
        <v>500</v>
      </c>
      <c r="I51" s="41"/>
    </row>
    <row r="52" spans="1:9" x14ac:dyDescent="0.2">
      <c r="A52" s="121"/>
      <c r="B52" s="73" t="s">
        <v>68</v>
      </c>
      <c r="C52" s="48">
        <v>1500</v>
      </c>
      <c r="D52" s="91">
        <v>750</v>
      </c>
      <c r="E52" s="79" t="s">
        <v>118</v>
      </c>
      <c r="F52" s="48"/>
      <c r="G52" s="48">
        <v>1500</v>
      </c>
      <c r="H52" s="48">
        <v>850</v>
      </c>
      <c r="I52" s="41"/>
    </row>
    <row r="53" spans="1:9" x14ac:dyDescent="0.2">
      <c r="A53" s="121"/>
      <c r="B53" s="73" t="s">
        <v>49</v>
      </c>
      <c r="C53" s="75">
        <v>200</v>
      </c>
      <c r="D53" s="75">
        <v>1000</v>
      </c>
      <c r="E53" s="86" t="s">
        <v>130</v>
      </c>
      <c r="F53" s="75"/>
      <c r="G53" s="75">
        <v>1000</v>
      </c>
      <c r="H53" s="75"/>
      <c r="I53" s="41"/>
    </row>
    <row r="54" spans="1:9" x14ac:dyDescent="0.2">
      <c r="A54" s="121"/>
      <c r="B54" s="41" t="s">
        <v>57</v>
      </c>
      <c r="C54" s="44">
        <v>600</v>
      </c>
      <c r="D54" s="44">
        <v>600</v>
      </c>
      <c r="E54" s="80"/>
      <c r="F54" s="44"/>
      <c r="G54" s="44">
        <v>600</v>
      </c>
      <c r="H54" s="44"/>
      <c r="I54" s="41"/>
    </row>
    <row r="55" spans="1:9" x14ac:dyDescent="0.2">
      <c r="A55" s="121"/>
      <c r="B55" s="41" t="s">
        <v>46</v>
      </c>
      <c r="C55" s="44">
        <v>500</v>
      </c>
      <c r="D55" s="44">
        <v>500</v>
      </c>
      <c r="E55" s="80"/>
      <c r="F55" s="44"/>
      <c r="G55" s="44">
        <v>500</v>
      </c>
      <c r="H55" s="44"/>
      <c r="I55" s="41"/>
    </row>
    <row r="56" spans="1:9" x14ac:dyDescent="0.2">
      <c r="A56" s="121"/>
      <c r="B56" s="73" t="s">
        <v>67</v>
      </c>
      <c r="C56" s="48">
        <v>500</v>
      </c>
      <c r="D56" s="48">
        <v>500</v>
      </c>
      <c r="E56" s="79"/>
      <c r="F56" s="48"/>
      <c r="G56" s="48">
        <v>500</v>
      </c>
      <c r="H56" s="48"/>
      <c r="I56" s="41"/>
    </row>
    <row r="57" spans="1:9" x14ac:dyDescent="0.2">
      <c r="A57" s="121"/>
      <c r="B57" s="41" t="s">
        <v>73</v>
      </c>
      <c r="C57" s="44">
        <v>500</v>
      </c>
      <c r="D57" s="44">
        <v>500</v>
      </c>
      <c r="E57" s="80"/>
      <c r="F57" s="44"/>
      <c r="G57" s="44">
        <v>500</v>
      </c>
      <c r="H57" s="44">
        <v>632</v>
      </c>
      <c r="I57" s="41"/>
    </row>
    <row r="58" spans="1:9" x14ac:dyDescent="0.2">
      <c r="A58" s="121"/>
      <c r="B58" s="41" t="s">
        <v>131</v>
      </c>
      <c r="C58" s="44">
        <v>400</v>
      </c>
      <c r="D58" s="44">
        <v>400</v>
      </c>
      <c r="E58" s="80"/>
      <c r="F58" s="44"/>
      <c r="G58" s="44">
        <v>400</v>
      </c>
      <c r="H58" s="44">
        <v>417</v>
      </c>
      <c r="I58" s="41"/>
    </row>
    <row r="59" spans="1:9" x14ac:dyDescent="0.2">
      <c r="A59" s="121"/>
      <c r="B59" s="41" t="s">
        <v>56</v>
      </c>
      <c r="C59" s="44">
        <v>350</v>
      </c>
      <c r="D59" s="44">
        <v>350</v>
      </c>
      <c r="E59" s="80"/>
      <c r="F59" s="44"/>
      <c r="G59" s="44">
        <v>350</v>
      </c>
      <c r="H59" s="44">
        <v>84</v>
      </c>
      <c r="I59" s="41"/>
    </row>
    <row r="60" spans="1:9" x14ac:dyDescent="0.2">
      <c r="A60" s="121"/>
      <c r="B60" s="73" t="s">
        <v>70</v>
      </c>
      <c r="C60" s="48">
        <v>350</v>
      </c>
      <c r="D60" s="48">
        <v>350</v>
      </c>
      <c r="E60" s="79"/>
      <c r="F60" s="48"/>
      <c r="G60" s="48">
        <v>350</v>
      </c>
      <c r="H60" s="48"/>
      <c r="I60" s="41"/>
    </row>
    <row r="61" spans="1:9" x14ac:dyDescent="0.2">
      <c r="A61" s="121"/>
      <c r="B61" s="41" t="s">
        <v>72</v>
      </c>
      <c r="C61" s="44"/>
      <c r="D61" s="48"/>
      <c r="E61" s="80" t="s">
        <v>132</v>
      </c>
      <c r="F61" s="44"/>
      <c r="G61" s="44">
        <v>311</v>
      </c>
      <c r="H61" s="44">
        <v>360</v>
      </c>
      <c r="I61" s="41"/>
    </row>
    <row r="62" spans="1:9" x14ac:dyDescent="0.2">
      <c r="A62" s="121"/>
      <c r="B62" s="73" t="s">
        <v>59</v>
      </c>
      <c r="C62" s="48">
        <v>200</v>
      </c>
      <c r="D62" s="48">
        <v>200</v>
      </c>
      <c r="E62" s="79"/>
      <c r="F62" s="48"/>
      <c r="G62" s="48">
        <v>200</v>
      </c>
      <c r="H62" s="48"/>
      <c r="I62" s="41"/>
    </row>
    <row r="63" spans="1:9" x14ac:dyDescent="0.2">
      <c r="A63" s="121"/>
      <c r="B63" s="73" t="s">
        <v>71</v>
      </c>
      <c r="C63" s="48">
        <v>150</v>
      </c>
      <c r="D63" s="48">
        <v>150</v>
      </c>
      <c r="E63" s="79"/>
      <c r="F63" s="48"/>
      <c r="G63" s="48">
        <v>150</v>
      </c>
      <c r="H63" s="48"/>
      <c r="I63" s="41"/>
    </row>
    <row r="64" spans="1:9" x14ac:dyDescent="0.2">
      <c r="A64" s="121"/>
      <c r="B64" s="73" t="s">
        <v>58</v>
      </c>
      <c r="C64" s="48">
        <v>100</v>
      </c>
      <c r="D64" s="48">
        <v>100</v>
      </c>
      <c r="E64" s="79"/>
      <c r="F64" s="48"/>
      <c r="G64" s="48">
        <v>100</v>
      </c>
      <c r="H64" s="48"/>
      <c r="I64" s="41"/>
    </row>
    <row r="65" spans="1:9" x14ac:dyDescent="0.2">
      <c r="A65" s="121"/>
      <c r="B65" s="73" t="s">
        <v>50</v>
      </c>
      <c r="C65" s="48">
        <v>50</v>
      </c>
      <c r="D65" s="48">
        <v>50</v>
      </c>
      <c r="E65" s="79"/>
      <c r="F65" s="48"/>
      <c r="G65" s="48">
        <v>50</v>
      </c>
      <c r="H65" s="48"/>
      <c r="I65" s="41"/>
    </row>
    <row r="66" spans="1:9" s="46" customFormat="1" ht="19" x14ac:dyDescent="0.25">
      <c r="A66" s="54"/>
      <c r="B66" s="64" t="s">
        <v>98</v>
      </c>
      <c r="C66" s="55">
        <f>SUM(C47:C65)</f>
        <v>12400</v>
      </c>
      <c r="D66" s="55">
        <f>SUM(D47:D65)</f>
        <v>12950</v>
      </c>
      <c r="E66" s="84"/>
      <c r="F66" s="55">
        <f t="shared" ref="F66:H66" si="0">SUM(F47:F65)</f>
        <v>0</v>
      </c>
      <c r="G66" s="55">
        <f t="shared" si="0"/>
        <v>19361</v>
      </c>
      <c r="H66" s="55">
        <f t="shared" si="0"/>
        <v>6465</v>
      </c>
      <c r="I66" s="57"/>
    </row>
    <row r="67" spans="1:9" x14ac:dyDescent="0.2">
      <c r="A67" s="49"/>
      <c r="C67" s="40"/>
      <c r="D67" s="40"/>
      <c r="E67" s="87"/>
      <c r="F67" s="40"/>
      <c r="G67" s="40"/>
      <c r="H67" s="40"/>
    </row>
    <row r="68" spans="1:9" x14ac:dyDescent="0.2">
      <c r="A68" s="128" t="s">
        <v>96</v>
      </c>
      <c r="B68" s="73" t="s">
        <v>79</v>
      </c>
      <c r="C68" s="48">
        <v>1000</v>
      </c>
      <c r="D68" s="48">
        <v>1000</v>
      </c>
      <c r="E68" s="79" t="s">
        <v>133</v>
      </c>
      <c r="F68" s="73"/>
      <c r="G68" s="48">
        <v>1900</v>
      </c>
      <c r="H68" s="48">
        <v>1840</v>
      </c>
      <c r="I68" s="41"/>
    </row>
    <row r="69" spans="1:9" x14ac:dyDescent="0.2">
      <c r="A69" s="126"/>
      <c r="B69" s="73" t="s">
        <v>77</v>
      </c>
      <c r="C69" s="48">
        <v>660</v>
      </c>
      <c r="D69" s="48">
        <v>660</v>
      </c>
      <c r="E69" s="79" t="s">
        <v>133</v>
      </c>
      <c r="F69" s="73"/>
      <c r="G69" s="48">
        <v>1200</v>
      </c>
      <c r="H69" s="48">
        <v>660</v>
      </c>
      <c r="I69" s="41"/>
    </row>
    <row r="70" spans="1:9" x14ac:dyDescent="0.2">
      <c r="A70" s="126"/>
      <c r="B70" s="41" t="s">
        <v>82</v>
      </c>
      <c r="C70" s="44">
        <v>900</v>
      </c>
      <c r="D70" s="44">
        <v>900</v>
      </c>
      <c r="E70" s="80" t="s">
        <v>134</v>
      </c>
      <c r="F70" s="41"/>
      <c r="G70" s="44">
        <v>900</v>
      </c>
      <c r="H70" s="44">
        <v>875</v>
      </c>
      <c r="I70" s="41"/>
    </row>
    <row r="71" spans="1:9" x14ac:dyDescent="0.2">
      <c r="A71" s="126"/>
      <c r="B71" s="41" t="s">
        <v>84</v>
      </c>
      <c r="C71" s="44">
        <v>708</v>
      </c>
      <c r="D71" s="44">
        <v>708</v>
      </c>
      <c r="E71" s="80" t="s">
        <v>135</v>
      </c>
      <c r="F71" s="41"/>
      <c r="G71" s="44">
        <v>708</v>
      </c>
      <c r="H71" s="44">
        <v>236</v>
      </c>
      <c r="I71" s="41"/>
    </row>
    <row r="72" spans="1:9" x14ac:dyDescent="0.2">
      <c r="A72" s="126"/>
      <c r="B72" s="41" t="s">
        <v>74</v>
      </c>
      <c r="C72" s="44">
        <v>450</v>
      </c>
      <c r="D72" s="44">
        <v>450</v>
      </c>
      <c r="E72" s="80"/>
      <c r="F72" s="41"/>
      <c r="G72" s="44">
        <v>450</v>
      </c>
      <c r="H72" s="44">
        <v>0</v>
      </c>
      <c r="I72" s="41"/>
    </row>
    <row r="73" spans="1:9" x14ac:dyDescent="0.2">
      <c r="A73" s="126"/>
      <c r="B73" s="41" t="s">
        <v>76</v>
      </c>
      <c r="C73" s="44">
        <v>400</v>
      </c>
      <c r="D73" s="44">
        <v>400</v>
      </c>
      <c r="E73" s="80" t="s">
        <v>136</v>
      </c>
      <c r="F73" s="41"/>
      <c r="G73" s="44">
        <v>400</v>
      </c>
      <c r="H73" s="44">
        <v>193</v>
      </c>
      <c r="I73" s="41"/>
    </row>
    <row r="74" spans="1:9" x14ac:dyDescent="0.2">
      <c r="A74" s="126"/>
      <c r="B74" s="41" t="s">
        <v>75</v>
      </c>
      <c r="C74" s="44"/>
      <c r="D74" s="44"/>
      <c r="E74" s="80" t="s">
        <v>137</v>
      </c>
      <c r="F74" s="41"/>
      <c r="G74" s="44">
        <v>350</v>
      </c>
      <c r="H74" s="44">
        <v>0</v>
      </c>
      <c r="I74" s="41"/>
    </row>
    <row r="75" spans="1:9" x14ac:dyDescent="0.2">
      <c r="A75" s="126"/>
      <c r="B75" s="41" t="s">
        <v>78</v>
      </c>
      <c r="C75" s="44">
        <v>200</v>
      </c>
      <c r="D75" s="44">
        <v>200</v>
      </c>
      <c r="E75" s="80"/>
      <c r="F75" s="41"/>
      <c r="G75" s="44">
        <v>200</v>
      </c>
      <c r="H75" s="44">
        <v>93</v>
      </c>
      <c r="I75" s="41"/>
    </row>
    <row r="76" spans="1:9" x14ac:dyDescent="0.2">
      <c r="A76" s="126"/>
      <c r="B76" s="41" t="s">
        <v>80</v>
      </c>
      <c r="C76" s="44">
        <v>100</v>
      </c>
      <c r="D76" s="44">
        <v>100</v>
      </c>
      <c r="E76" s="80"/>
      <c r="F76" s="41"/>
      <c r="G76" s="44">
        <v>100</v>
      </c>
      <c r="H76" s="44">
        <v>100</v>
      </c>
      <c r="I76" s="41"/>
    </row>
    <row r="77" spans="1:9" x14ac:dyDescent="0.2">
      <c r="A77" s="126"/>
      <c r="B77" s="41" t="s">
        <v>81</v>
      </c>
      <c r="C77" s="44">
        <v>100</v>
      </c>
      <c r="D77" s="44">
        <v>100</v>
      </c>
      <c r="E77" s="80"/>
      <c r="F77" s="41"/>
      <c r="G77" s="44">
        <v>100</v>
      </c>
      <c r="H77" s="44"/>
      <c r="I77" s="41"/>
    </row>
    <row r="78" spans="1:9" x14ac:dyDescent="0.2">
      <c r="A78" s="127"/>
      <c r="B78" s="41" t="s">
        <v>83</v>
      </c>
      <c r="C78" s="44">
        <v>50</v>
      </c>
      <c r="D78" s="44">
        <v>50</v>
      </c>
      <c r="E78" s="80"/>
      <c r="F78" s="41"/>
      <c r="G78" s="44">
        <v>50</v>
      </c>
      <c r="H78" s="44">
        <v>23</v>
      </c>
      <c r="I78" s="41"/>
    </row>
    <row r="79" spans="1:9" s="65" customFormat="1" ht="19" x14ac:dyDescent="0.25">
      <c r="A79" s="64"/>
      <c r="B79" s="64" t="s">
        <v>97</v>
      </c>
      <c r="C79" s="55">
        <f>SUM(C68:C78)</f>
        <v>4568</v>
      </c>
      <c r="D79" s="55">
        <f>SUM(D68:D78)</f>
        <v>4568</v>
      </c>
      <c r="E79" s="84"/>
      <c r="F79" s="55">
        <f t="shared" ref="F79:H79" si="1">SUM(F68:F78)</f>
        <v>0</v>
      </c>
      <c r="G79" s="55">
        <f t="shared" si="1"/>
        <v>6358</v>
      </c>
      <c r="H79" s="55">
        <f t="shared" si="1"/>
        <v>4020</v>
      </c>
      <c r="I79" s="52"/>
    </row>
    <row r="81" spans="1:9" x14ac:dyDescent="0.2">
      <c r="A81" s="121" t="s">
        <v>94</v>
      </c>
      <c r="B81" s="41" t="s">
        <v>95</v>
      </c>
      <c r="C81" s="44">
        <v>10000</v>
      </c>
      <c r="D81" s="91">
        <v>10000</v>
      </c>
      <c r="E81" s="80" t="s">
        <v>138</v>
      </c>
      <c r="F81" s="44"/>
      <c r="G81" s="44">
        <v>10000</v>
      </c>
      <c r="H81" s="44">
        <v>4742</v>
      </c>
      <c r="I81" s="41"/>
    </row>
    <row r="82" spans="1:9" x14ac:dyDescent="0.2">
      <c r="A82" s="121"/>
      <c r="B82" s="73" t="s">
        <v>93</v>
      </c>
      <c r="C82" s="48">
        <v>10000</v>
      </c>
      <c r="D82" s="48">
        <v>10000</v>
      </c>
      <c r="E82" s="79"/>
      <c r="F82" s="48"/>
      <c r="G82" s="48">
        <v>10000</v>
      </c>
      <c r="H82" s="48">
        <v>5888</v>
      </c>
      <c r="I82" s="41"/>
    </row>
    <row r="83" spans="1:9" s="67" customFormat="1" ht="19" x14ac:dyDescent="0.25">
      <c r="A83" s="64"/>
      <c r="B83" s="64" t="s">
        <v>100</v>
      </c>
      <c r="C83" s="55">
        <f>SUM(C81:C82)</f>
        <v>20000</v>
      </c>
      <c r="D83" s="55">
        <f>SUM(D81:D82)</f>
        <v>20000</v>
      </c>
      <c r="E83" s="84"/>
      <c r="F83" s="55">
        <f>SUM(F81:F82)</f>
        <v>0</v>
      </c>
      <c r="G83" s="55">
        <f>SUM(G81:G82)</f>
        <v>20000</v>
      </c>
      <c r="H83" s="55">
        <f>SUM(H81:H82)</f>
        <v>10630</v>
      </c>
      <c r="I83" s="52"/>
    </row>
    <row r="85" spans="1:9" s="47" customFormat="1" ht="19" x14ac:dyDescent="0.25">
      <c r="B85" s="47" t="s">
        <v>103</v>
      </c>
      <c r="C85" s="63">
        <f>C83+C79+C66+C45+C23</f>
        <v>290075.83999999997</v>
      </c>
      <c r="D85" s="63">
        <f>D83+D79+D66+D45+D23</f>
        <v>340740.64</v>
      </c>
      <c r="E85" s="88"/>
      <c r="F85" s="63">
        <f t="shared" ref="F85:H85" si="2">F83+F79+F66+F45+F23</f>
        <v>0</v>
      </c>
      <c r="G85" s="63">
        <f t="shared" si="2"/>
        <v>305481.5</v>
      </c>
      <c r="H85" s="63">
        <f t="shared" si="2"/>
        <v>245576.64</v>
      </c>
      <c r="I85" s="50"/>
    </row>
    <row r="87" spans="1:9" s="47" customFormat="1" ht="20" thickBot="1" x14ac:dyDescent="0.3">
      <c r="B87" s="71" t="s">
        <v>101</v>
      </c>
      <c r="C87" s="72">
        <f>C11-C85</f>
        <v>0</v>
      </c>
      <c r="D87" s="72">
        <f>D11-D85</f>
        <v>-19167.830000000016</v>
      </c>
      <c r="E87" s="89"/>
      <c r="F87" s="72">
        <f>F11-F85</f>
        <v>0</v>
      </c>
      <c r="G87" s="72">
        <f>G11-G85</f>
        <v>11101.5</v>
      </c>
      <c r="H87" s="72">
        <f>H11-H85</f>
        <v>67801.81</v>
      </c>
      <c r="I87" s="50"/>
    </row>
  </sheetData>
  <mergeCells count="6">
    <mergeCell ref="A81:A82"/>
    <mergeCell ref="A2:A10"/>
    <mergeCell ref="A13:A22"/>
    <mergeCell ref="A25:A44"/>
    <mergeCell ref="A47:A65"/>
    <mergeCell ref="A68:A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BvA 2020-11-30</vt:lpstr>
      <vt:lpstr>Cash Schedule</vt:lpstr>
      <vt:lpstr>Expand</vt:lpstr>
      <vt:lpstr>Materials-Activites</vt:lpstr>
      <vt:lpstr>Staff</vt:lpstr>
      <vt:lpstr>Ann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barrett</dc:creator>
  <cp:lastModifiedBy>Microsoft Office User</cp:lastModifiedBy>
  <cp:lastPrinted>2020-10-31T22:31:07Z</cp:lastPrinted>
  <dcterms:created xsi:type="dcterms:W3CDTF">2020-04-21T03:45:43Z</dcterms:created>
  <dcterms:modified xsi:type="dcterms:W3CDTF">2020-12-04T06:17:21Z</dcterms:modified>
</cp:coreProperties>
</file>